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amenwerken.sharepoint.uwv.nl/sites/ccfactory/projecten/onlineverslag2018_updates2019/Online verslag 2021-2022/f19/"/>
    </mc:Choice>
  </mc:AlternateContent>
  <bookViews>
    <workbookView xWindow="0" yWindow="0" windowWidth="28800" windowHeight="11445" tabRatio="895" firstSheet="44" activeTab="47"/>
  </bookViews>
  <sheets>
    <sheet name="Fondsvermogen, baten en lasten" sheetId="5" r:id="rId1"/>
    <sheet name="Uitvoeringskosten versus budget" sheetId="16" r:id="rId2"/>
    <sheet name="Uitvk.percentage totale kosten" sheetId="15" r:id="rId3"/>
    <sheet name="Opbouw uitvoeringskosten" sheetId="3" r:id="rId4"/>
    <sheet name="Uitgekeerde bedragen per wet" sheetId="6" r:id="rId5"/>
    <sheet name="Uitgekeerde bedragen  WW" sheetId="13" r:id="rId6"/>
    <sheet name="Uitgek. bedragen ao-uitkeringen" sheetId="4" r:id="rId7"/>
    <sheet name="Uitgekeerde bedragen WAO" sheetId="9" r:id="rId8"/>
    <sheet name="Uitgekeerde bedragen WIA" sheetId="12" r:id="rId9"/>
    <sheet name="Uitgekeerde bedragen WAZ" sheetId="10" r:id="rId10"/>
    <sheet name="Uitgekeerde bedragen Wajong" sheetId="8" r:id="rId11"/>
    <sheet name="Uitgekeerde bedragen Wazo" sheetId="11" r:id="rId12"/>
    <sheet name="Uitgekeerde bedragen Ziektewet" sheetId="14" r:id="rId13"/>
    <sheet name="Uitgek. bedragen Toeslagenwet" sheetId="7" r:id="rId14"/>
    <sheet name="Kosten re-integratie" sheetId="1" r:id="rId15"/>
    <sheet name="Omvang personeelsbestand" sheetId="2" r:id="rId16"/>
    <sheet name="Verz. en uitkeringsgerechtigden" sheetId="44" r:id="rId17"/>
    <sheet name="Klanten per wet" sheetId="28" r:id="rId18"/>
    <sheet name="Volume uitkeringen WW" sheetId="41" r:id="rId19"/>
    <sheet name="Lopende WW-uitk naar leeftijd" sheetId="32" r:id="rId20"/>
    <sheet name="Volume uitkeringen WAO" sheetId="37" r:id="rId21"/>
    <sheet name="Volume uitkeringen WIA" sheetId="40" r:id="rId22"/>
    <sheet name="Lopende WIA-uitk naar leeft." sheetId="31" r:id="rId23"/>
    <sheet name="Volume uitkeringen WAZ" sheetId="38" r:id="rId24"/>
    <sheet name="Volume uitkeringen Wajong" sheetId="36" r:id="rId25"/>
    <sheet name="Lopende Wajong-uitk naar leef2" sheetId="30" r:id="rId26"/>
    <sheet name="Lop ZW-uitk. naar vangnetgroep" sheetId="43" r:id="rId27"/>
    <sheet name="Volume uitkeringen Wazo" sheetId="39" r:id="rId28"/>
    <sheet name="Uitstroom WAO" sheetId="34" r:id="rId29"/>
    <sheet name="Uitstroom WIA" sheetId="35" r:id="rId30"/>
    <sheet name="Uitstroom Wajong" sheetId="33" r:id="rId31"/>
    <sheet name="Aantal sociaal-med. beoord." sheetId="54" r:id="rId32"/>
    <sheet name="Uitkomsten beoordelingen WIA" sheetId="27" r:id="rId33"/>
    <sheet name="Uitk. claimbeoord. jonggehand." sheetId="26" r:id="rId34"/>
    <sheet name="Afd overtr inlichtingenplicht" sheetId="17" r:id="rId35"/>
    <sheet name="Afd overtr. inspanningsplicht" sheetId="18" r:id="rId36"/>
    <sheet name="WWers werk leeft. &amp; duur werkl " sheetId="48" r:id="rId37"/>
    <sheet name="Aant werk uitgestr. arbeidsbep." sheetId="47" r:id="rId38"/>
    <sheet name="Plaatsingspercentage" sheetId="46" r:id="rId39"/>
    <sheet name="Aantal werkende Wajongers" sheetId="51" r:id="rId40"/>
    <sheet name="Ontslagvergunningen" sheetId="19" r:id="rId41"/>
    <sheet name="Tewerkstellingsvergunningen" sheetId="52" r:id="rId42"/>
    <sheet name="Gecomb. vergunn. verblijf arbei" sheetId="53" r:id="rId43"/>
    <sheet name="Tijdigheid eerste betaling" sheetId="24" r:id="rId44"/>
    <sheet name="Financiële rechtmatigheid" sheetId="23" r:id="rId45"/>
    <sheet name="Klanttevredenheid" sheetId="22" r:id="rId46"/>
    <sheet name="Klachtintensiteit" sheetId="21" r:id="rId47"/>
    <sheet name="Bezwaarintensiteit" sheetId="20" r:id="rId48"/>
    <sheet name="Lopende Wajong-uitk naar leeft." sheetId="56" r:id="rId49"/>
    <sheet name="Volume uitkeringen Ziektewet" sheetId="57" r:id="rId50"/>
    <sheet name="Aant. werk uitgestr. werkz." sheetId="58" r:id="rId51"/>
    <sheet name="Aant.werk uitgestr. werkz.2" sheetId="59" r:id="rId52"/>
  </sheets>
  <calcPr calcId="162913"/>
</workbook>
</file>

<file path=xl/calcChain.xml><?xml version="1.0" encoding="utf-8"?>
<calcChain xmlns="http://schemas.openxmlformats.org/spreadsheetml/2006/main">
  <c r="O2" i="43" l="1"/>
  <c r="O2" i="32"/>
  <c r="Q4" i="51" l="1"/>
  <c r="N2" i="43" l="1"/>
  <c r="N4" i="43"/>
  <c r="N5" i="43"/>
  <c r="R2" i="34" l="1"/>
  <c r="N2" i="32"/>
  <c r="B5" i="54" l="1"/>
  <c r="C5" i="54"/>
  <c r="D5" i="54"/>
  <c r="E5" i="54"/>
  <c r="B6" i="54"/>
  <c r="C6" i="54"/>
  <c r="D6" i="54"/>
  <c r="E6" i="54"/>
  <c r="F6" i="54"/>
  <c r="G6" i="54"/>
  <c r="H6" i="54"/>
  <c r="I6" i="54"/>
  <c r="B2" i="54"/>
  <c r="C2" i="54"/>
  <c r="D2" i="54"/>
  <c r="E2" i="54"/>
  <c r="F2" i="54"/>
  <c r="G2" i="54"/>
  <c r="H2" i="54"/>
  <c r="I2" i="54"/>
  <c r="J2" i="54" l="1"/>
  <c r="M2" i="43"/>
  <c r="M4" i="43"/>
  <c r="M5" i="43"/>
</calcChain>
</file>

<file path=xl/sharedStrings.xml><?xml version="1.0" encoding="utf-8"?>
<sst xmlns="http://schemas.openxmlformats.org/spreadsheetml/2006/main" count="197" uniqueCount="141">
  <si>
    <t>Uitvoeringskosten t.b.v. re-integratie</t>
  </si>
  <si>
    <t>Aantal tijdelijke medewerkers</t>
  </si>
  <si>
    <t>Aantal vaste medewerkers</t>
  </si>
  <si>
    <t>Netto-omzet uitvoeringskosten</t>
  </si>
  <si>
    <t>Vervoers- en overige kosten</t>
  </si>
  <si>
    <t>Kantoorkosten</t>
  </si>
  <si>
    <t>Automatiseringskosten</t>
  </si>
  <si>
    <t>Huisvestingskosten</t>
  </si>
  <si>
    <t>Personeelskosten</t>
  </si>
  <si>
    <t>Uitgekeerd bedrag Wajong</t>
  </si>
  <si>
    <t>Uitgekeerd bedrag WAZ</t>
  </si>
  <si>
    <t>Uitgekeerd bedrag WIA</t>
  </si>
  <si>
    <t>Uitgekeerd bedrag WAO</t>
  </si>
  <si>
    <t>Lopend bestand ultimo</t>
  </si>
  <si>
    <t>Totaal baten</t>
  </si>
  <si>
    <t>Totaal lasten</t>
  </si>
  <si>
    <t>Totaal fondsvermogen</t>
  </si>
  <si>
    <t>Overig</t>
  </si>
  <si>
    <t>WW</t>
  </si>
  <si>
    <t>Ziektewet</t>
  </si>
  <si>
    <t>Wajong</t>
  </si>
  <si>
    <t>WIA</t>
  </si>
  <si>
    <t>WAO</t>
  </si>
  <si>
    <t>Uitkeringen Toeslagenwet</t>
  </si>
  <si>
    <t>Gemiddelde jaaruitkering Wajong</t>
  </si>
  <si>
    <t>Gemiddelde jaaruitkering WAO</t>
  </si>
  <si>
    <t>Gemiddelde jaaruitkering WAZ</t>
  </si>
  <si>
    <t>Uitkeringen Wazo</t>
  </si>
  <si>
    <t>Uitgekeerd bedrag Wazo</t>
  </si>
  <si>
    <t>Gemiddelde jaaruitkering Wazo</t>
  </si>
  <si>
    <t>Gemiddelde jaaruitkering WIA</t>
  </si>
  <si>
    <t>Uitgekeerd bedrag WW</t>
  </si>
  <si>
    <t>Gemiddelde jaaruitkering WW</t>
  </si>
  <si>
    <t>Uitgekeerd bedrag Ziektewet</t>
  </si>
  <si>
    <t>Gemiddelde jaaruitkering Ziektewet</t>
  </si>
  <si>
    <t>Gerealiseerde uitvoeringskosten</t>
  </si>
  <si>
    <t>Uitvoeringskosten in % van totale kosten</t>
  </si>
  <si>
    <t>Budget uitvoeringskosten</t>
  </si>
  <si>
    <t>Kosten per lopende uitkering</t>
  </si>
  <si>
    <t>Processen-verbaal door Openbaar Ministerie</t>
  </si>
  <si>
    <t>Geen boete/waarschuwing opgelegd</t>
  </si>
  <si>
    <t>Opgelegde waarschuwingen</t>
  </si>
  <si>
    <t>Opgelegde boetes</t>
  </si>
  <si>
    <t>Geen maatregel/waarschuwing opgelegd</t>
  </si>
  <si>
    <t>Opgelegde maatregelen</t>
  </si>
  <si>
    <t>Afgehandelde aanvragen ontslagvergunning</t>
  </si>
  <si>
    <t>Verleende ontslagvergunningen</t>
  </si>
  <si>
    <t>Instroom bezwaarzaken</t>
  </si>
  <si>
    <t>Bezwaren in % van aantal beslissingen</t>
  </si>
  <si>
    <t>Aantal ontvangen klachten</t>
  </si>
  <si>
    <t>Klachten in % van aantal beslissingen</t>
  </si>
  <si>
    <t>WW (&lt; 4 weken na ingang recht)</t>
  </si>
  <si>
    <t>WW (&lt; 10 kalenderdagen na ontvangst inkomstenformulier)</t>
  </si>
  <si>
    <t>Ziektewet (&lt; 4 weken na ingang recht)</t>
  </si>
  <si>
    <t>WIA (&lt; 4 weken na ingang recht)</t>
  </si>
  <si>
    <t>Wajong (&lt; 4 weken na einde beslistermijn)</t>
  </si>
  <si>
    <t>Afgewezen aanvragen</t>
  </si>
  <si>
    <t>Toegekende aanvragen alleen arbeidsondersteuning</t>
  </si>
  <si>
    <t>Toegekende aanvragen studieregeling</t>
  </si>
  <si>
    <t>Toegekende aanvragen werkregeling</t>
  </si>
  <si>
    <t>Toegekende aanvragen volledig en duurzaam arbeidsongeschikt</t>
  </si>
  <si>
    <t>Indicatiestellingen banenafspraak</t>
  </si>
  <si>
    <t>Toegekende aanvragen Wajong 2015</t>
  </si>
  <si>
    <t>Toegekende aanvragen IVA</t>
  </si>
  <si>
    <t>Toegekende aanvragen WGA volledig arbeidsongeschikt</t>
  </si>
  <si>
    <t>Toegekende aanvragen WGA deels arbeidsongeschikt</t>
  </si>
  <si>
    <t>Wazo</t>
  </si>
  <si>
    <t>WAZ</t>
  </si>
  <si>
    <t>15-24</t>
  </si>
  <si>
    <t>25-34</t>
  </si>
  <si>
    <t>35-44</t>
  </si>
  <si>
    <t>45-54</t>
  </si>
  <si>
    <t>55-AOW-leeftijd</t>
  </si>
  <si>
    <t>15-34</t>
  </si>
  <si>
    <t>Overlijden</t>
  </si>
  <si>
    <t>Pensionering</t>
  </si>
  <si>
    <t>Herstel/herbeoordeling</t>
  </si>
  <si>
    <t>Instroom</t>
  </si>
  <si>
    <t>Uitstroom</t>
  </si>
  <si>
    <t>Lopend bestand gemiddeld</t>
  </si>
  <si>
    <t>Aantal lopende uitkeringen IVA</t>
  </si>
  <si>
    <t>Aantal lopende uitkeringen WGA</t>
  </si>
  <si>
    <t>Zieke WW’ers</t>
  </si>
  <si>
    <t>Flexwerkers</t>
  </si>
  <si>
    <t>Zwangere vrouwen</t>
  </si>
  <si>
    <t>Aantal verzekerde personen</t>
  </si>
  <si>
    <t>Aantal uitkeringsgerechtigden</t>
  </si>
  <si>
    <t>Plaatsingen jaar 4</t>
  </si>
  <si>
    <t>Plaatsingen jaar 3</t>
  </si>
  <si>
    <t>Plaatsingen jaar 2</t>
  </si>
  <si>
    <t>Plaatsingen jaar 1</t>
  </si>
  <si>
    <t>Mensen met recht op WAO-/WAZ-/WIA-/Ziektewet-uitkering</t>
  </si>
  <si>
    <t>50 jaar en ouder, 1 jaar of langer werkloos</t>
  </si>
  <si>
    <t>50 jaar en ouder, &lt; 1 jaar werkloos</t>
  </si>
  <si>
    <t>tot 50 jaar, 1 jaar of langer werkloos</t>
  </si>
  <si>
    <t>tot 50 jaar, &lt; 1 jaar werkloos</t>
  </si>
  <si>
    <t>Totaalaantal lopende WW-uitkeringen</t>
  </si>
  <si>
    <t>Aantal werkende Wajongers</t>
  </si>
  <si>
    <t>Percentage werkende Wajongers</t>
  </si>
  <si>
    <t>Aantal uitzendkrachten</t>
  </si>
  <si>
    <t>Aantal externe medewerkers</t>
  </si>
  <si>
    <t>Geweigerde aanvragen tewerkstellingsvergunning</t>
  </si>
  <si>
    <t>Ingetrokken aanvragen tewerkstellingsvergunning</t>
  </si>
  <si>
    <t>Positieve adviezen GVVA</t>
  </si>
  <si>
    <t>Negatieve adviezen GVVA</t>
  </si>
  <si>
    <t>Ingetrokken aanvragen GVVA</t>
  </si>
  <si>
    <t>Verleende tewerkstellingsvergunningen</t>
  </si>
  <si>
    <t>Werkvoorzieningen arbeidsbeperkten</t>
  </si>
  <si>
    <t>Leefvoorzieningen</t>
  </si>
  <si>
    <t>Subsidie aan instellingen t.b.v. scholing</t>
  </si>
  <si>
    <t>Re-integratie werklozen</t>
  </si>
  <si>
    <t>Scholingsregelingen WW</t>
  </si>
  <si>
    <t>Eerstejaars Ziektewet-beoordelingen</t>
  </si>
  <si>
    <t>Beoordelingen Integrale activering Wajong</t>
  </si>
  <si>
    <t>Herbeoordelingen</t>
  </si>
  <si>
    <t>Aantal beoordeelde re-integratieverslagen</t>
  </si>
  <si>
    <t>Aantal deskundigenoordelen</t>
  </si>
  <si>
    <t>Aantal mensen aan het werk met aanvulling vanuit de WW</t>
  </si>
  <si>
    <t>Mensen met recht op WAO-/WAZ-uitkering</t>
  </si>
  <si>
    <t>Mensen met recht op WIA-uitkering</t>
  </si>
  <si>
    <t>Mensen met recht op Ziektewet-uitkering</t>
  </si>
  <si>
    <t>Gedeeltelijke werkhervatting met WIA/WGA-uitkering</t>
  </si>
  <si>
    <t>Claimbeoordelingen WIA</t>
  </si>
  <si>
    <t>Claimbeoordelingen WAO</t>
  </si>
  <si>
    <t>Claimbeoordelingen Wajong</t>
  </si>
  <si>
    <t>Mensen zonder recht op uitkering</t>
  </si>
  <si>
    <t>Mensen met recht op Bijstand-uitkering</t>
  </si>
  <si>
    <t>Mensen met recht op WW-uitkering</t>
  </si>
  <si>
    <t>Totaalaantal lopende arbeidsongeschiktheidsuitkeringen</t>
  </si>
  <si>
    <t>Ziektewet-arbo-interventies</t>
  </si>
  <si>
    <t>Totaalaantal interne fte’s</t>
  </si>
  <si>
    <t>Totale UWV-brede rechtmatigheid</t>
  </si>
  <si>
    <t>Onderwijsvoorzieningen arbeidsbeperkten</t>
  </si>
  <si>
    <t>Klanttevredenheid uitkeringsgerechtigden</t>
  </si>
  <si>
    <t>Klanttevredenheid werkgevers</t>
  </si>
  <si>
    <t>Financiële fouten uitkeringslasten</t>
  </si>
  <si>
    <t>Onzekerheden uitkeringslasten</t>
  </si>
  <si>
    <t>Re-integratie WW-gerechtigden &lt;35% arbeidsongeschikt</t>
  </si>
  <si>
    <t>Mensen met recht op Wajong-uitkering (excl. contractverlengingen)</t>
  </si>
  <si>
    <t>Re-integratie arbeidsbeperkten</t>
  </si>
  <si>
    <t>Aantal Wajongers (t/m 2020 excl. Wajong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</si>
</sst>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€&quot;\ #,##0;&quot;€&quot;\ \-#,##0"/>
    <numFmt numFmtId="43" formatCode="_ * #,##0.00_ ;_ * \-#,##0.00_ ;_ * &quot;-&quot;??_ ;_ @_ "/>
    <numFmt numFmtId="164" formatCode="&quot;€&quot;\ #,##0"/>
    <numFmt numFmtId="165" formatCode="_ * #,##0_ ;_ * \-#,##0_ ;_ * &quot;-&quot;??_ ;_ @_ "/>
    <numFmt numFmtId="166" formatCode="&quot;€&quot;\ #,##0_-;&quot;€&quot;\ #,##0\-"/>
    <numFmt numFmtId="167" formatCode="&quot;€&quot;\ #,##0_-"/>
    <numFmt numFmtId="168" formatCode="_-* #,##0_-;_-* #,##0\-;_-* &quot;-&quot;??_-;_-@_-"/>
    <numFmt numFmtId="169" formatCode="0.0"/>
    <numFmt numFmtId="170" formatCode="_ * #,##0.0_ ;_ * \-#,##0.0_ ;_ * &quot;-&quot;??_ ;_ @_ "/>
    <numFmt numFmtId="171" formatCode="#,##0.0"/>
  </numFmts>
  <fonts count="13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3282"/>
      <name val="Corbel"/>
      <family val="2"/>
    </font>
    <font>
      <sz val="11"/>
      <color rgb="FF003282"/>
      <name val="Corbel"/>
      <family val="2"/>
    </font>
    <font>
      <sz val="10"/>
      <color rgb="FF003282"/>
      <name val="Courier New"/>
      <family val="3"/>
    </font>
    <font>
      <sz val="10"/>
      <color rgb="FF003282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/>
    <xf numFmtId="167" fontId="0" fillId="0" borderId="0" xfId="0" applyNumberFormat="1" applyFont="1"/>
    <xf numFmtId="168" fontId="0" fillId="0" borderId="0" xfId="0" applyNumberFormat="1" applyFont="1"/>
    <xf numFmtId="5" fontId="0" fillId="0" borderId="0" xfId="0" applyNumberFormat="1" applyFont="1"/>
    <xf numFmtId="169" fontId="0" fillId="0" borderId="0" xfId="0" applyNumberFormat="1" applyFont="1"/>
    <xf numFmtId="3" fontId="0" fillId="0" borderId="0" xfId="0" applyNumberFormat="1" applyFont="1"/>
    <xf numFmtId="2" fontId="0" fillId="0" borderId="0" xfId="0" applyNumberFormat="1" applyFont="1"/>
    <xf numFmtId="171" fontId="0" fillId="0" borderId="0" xfId="0" applyNumberFormat="1" applyFont="1"/>
    <xf numFmtId="0" fontId="2" fillId="0" borderId="0" xfId="0" applyFont="1"/>
    <xf numFmtId="0" fontId="0" fillId="0" borderId="0" xfId="0" applyFont="1"/>
    <xf numFmtId="164" fontId="3" fillId="0" borderId="0" xfId="1" applyNumberFormat="1" applyFont="1"/>
    <xf numFmtId="165" fontId="3" fillId="0" borderId="0" xfId="1" applyNumberFormat="1" applyFont="1"/>
    <xf numFmtId="166" fontId="1" fillId="0" borderId="0" xfId="1" applyNumberFormat="1"/>
    <xf numFmtId="167" fontId="1" fillId="0" borderId="0" xfId="1" applyNumberFormat="1"/>
    <xf numFmtId="167" fontId="4" fillId="0" borderId="0" xfId="1" applyNumberFormat="1" applyFont="1"/>
    <xf numFmtId="168" fontId="1" fillId="0" borderId="0" xfId="1" applyNumberFormat="1"/>
    <xf numFmtId="5" fontId="3" fillId="0" borderId="0" xfId="1" applyNumberFormat="1" applyFont="1"/>
    <xf numFmtId="167" fontId="3" fillId="0" borderId="0" xfId="0" applyNumberFormat="1" applyFont="1"/>
    <xf numFmtId="167" fontId="3" fillId="0" borderId="0" xfId="1" applyNumberFormat="1" applyFont="1"/>
    <xf numFmtId="164" fontId="4" fillId="0" borderId="0" xfId="1" applyNumberFormat="1" applyFont="1" applyFill="1"/>
    <xf numFmtId="169" fontId="3" fillId="0" borderId="0" xfId="2" applyNumberFormat="1" applyFont="1"/>
    <xf numFmtId="5" fontId="3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2" fontId="0" fillId="0" borderId="0" xfId="2" applyNumberFormat="1" applyFont="1"/>
    <xf numFmtId="169" fontId="0" fillId="0" borderId="0" xfId="0" applyNumberFormat="1"/>
    <xf numFmtId="170" fontId="1" fillId="0" borderId="0" xfId="1" applyNumberFormat="1"/>
    <xf numFmtId="170" fontId="0" fillId="0" borderId="0" xfId="1" applyNumberFormat="1" applyFont="1"/>
    <xf numFmtId="1" fontId="3" fillId="0" borderId="0" xfId="2" applyNumberFormat="1" applyFont="1"/>
    <xf numFmtId="0" fontId="5" fillId="0" borderId="0" xfId="0" applyNumberFormat="1" applyFont="1"/>
    <xf numFmtId="168" fontId="1" fillId="0" borderId="0" xfId="1" applyNumberFormat="1" applyFill="1"/>
    <xf numFmtId="165" fontId="0" fillId="0" borderId="0" xfId="1" applyNumberFormat="1" applyFont="1"/>
    <xf numFmtId="3" fontId="2" fillId="0" borderId="0" xfId="0" applyNumberFormat="1" applyFont="1"/>
    <xf numFmtId="3" fontId="2" fillId="0" borderId="0" xfId="0" applyNumberFormat="1" applyFont="1" applyFill="1"/>
    <xf numFmtId="3" fontId="3" fillId="0" borderId="0" xfId="0" applyNumberFormat="1" applyFont="1" applyFill="1"/>
    <xf numFmtId="3" fontId="6" fillId="0" borderId="0" xfId="0" applyNumberFormat="1" applyFont="1" applyAlignment="1">
      <alignment horizontal="right" vertical="center"/>
    </xf>
    <xf numFmtId="0" fontId="2" fillId="0" borderId="0" xfId="3" applyFont="1"/>
    <xf numFmtId="0" fontId="2" fillId="0" borderId="0" xfId="3" applyFont="1" applyBorder="1"/>
    <xf numFmtId="0" fontId="2" fillId="0" borderId="0" xfId="3" applyFont="1" applyFill="1" applyBorder="1"/>
    <xf numFmtId="3" fontId="2" fillId="0" borderId="0" xfId="3" applyNumberFormat="1" applyFont="1" applyFill="1"/>
    <xf numFmtId="169" fontId="2" fillId="0" borderId="0" xfId="3" applyNumberFormat="1" applyFont="1"/>
    <xf numFmtId="169" fontId="2" fillId="0" borderId="0" xfId="3" applyNumberFormat="1" applyFont="1" applyBorder="1"/>
    <xf numFmtId="169" fontId="2" fillId="0" borderId="0" xfId="3" applyNumberFormat="1" applyFont="1" applyFill="1" applyBorder="1"/>
    <xf numFmtId="3" fontId="3" fillId="0" borderId="0" xfId="3" applyNumberFormat="1" applyFont="1" applyFill="1"/>
    <xf numFmtId="169" fontId="3" fillId="0" borderId="0" xfId="3" applyNumberFormat="1" applyFont="1" applyFill="1" applyBorder="1"/>
    <xf numFmtId="0" fontId="7" fillId="0" borderId="0" xfId="0" applyNumberFormat="1" applyFont="1"/>
    <xf numFmtId="0" fontId="7" fillId="0" borderId="0" xfId="0" applyNumberFormat="1" applyFont="1" applyFill="1"/>
    <xf numFmtId="164" fontId="0" fillId="0" borderId="0" xfId="0" applyNumberFormat="1" applyFont="1" applyFill="1"/>
    <xf numFmtId="0" fontId="0" fillId="0" borderId="0" xfId="0" applyNumberFormat="1" applyFont="1" applyFill="1"/>
    <xf numFmtId="0" fontId="8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left" vertical="center" indent="8"/>
    </xf>
    <xf numFmtId="0" fontId="0" fillId="0" borderId="0" xfId="0"/>
    <xf numFmtId="165" fontId="0" fillId="0" borderId="0" xfId="0" applyNumberFormat="1"/>
    <xf numFmtId="165" fontId="7" fillId="0" borderId="0" xfId="0" applyNumberFormat="1" applyFont="1"/>
    <xf numFmtId="3" fontId="7" fillId="0" borderId="0" xfId="0" applyNumberFormat="1" applyFont="1"/>
    <xf numFmtId="169" fontId="7" fillId="0" borderId="0" xfId="0" applyNumberFormat="1" applyFont="1"/>
    <xf numFmtId="165" fontId="0" fillId="0" borderId="0" xfId="1" applyNumberFormat="1" applyFont="1" applyFill="1"/>
    <xf numFmtId="0" fontId="11" fillId="0" borderId="0" xfId="0" applyNumberFormat="1" applyFont="1" applyAlignment="1">
      <alignment vertical="center"/>
    </xf>
    <xf numFmtId="164" fontId="7" fillId="0" borderId="0" xfId="0" applyNumberFormat="1" applyFont="1" applyFill="1"/>
    <xf numFmtId="164" fontId="3" fillId="0" borderId="0" xfId="1" applyNumberFormat="1" applyFont="1" applyFill="1"/>
    <xf numFmtId="170" fontId="7" fillId="0" borderId="0" xfId="0" applyNumberFormat="1" applyFont="1"/>
    <xf numFmtId="170" fontId="3" fillId="0" borderId="0" xfId="1" applyNumberFormat="1" applyFont="1"/>
    <xf numFmtId="0" fontId="12" fillId="0" borderId="0" xfId="0" applyNumberFormat="1" applyFont="1" applyAlignment="1">
      <alignment vertical="center"/>
    </xf>
    <xf numFmtId="0" fontId="12" fillId="0" borderId="0" xfId="0" applyNumberFormat="1" applyFont="1" applyAlignment="1">
      <alignment horizontal="left" vertical="center" indent="2"/>
    </xf>
    <xf numFmtId="166" fontId="3" fillId="0" borderId="0" xfId="1" applyNumberFormat="1" applyFont="1"/>
    <xf numFmtId="167" fontId="7" fillId="0" borderId="0" xfId="0" applyNumberFormat="1" applyFont="1"/>
    <xf numFmtId="168" fontId="3" fillId="0" borderId="0" xfId="1" applyNumberFormat="1" applyFont="1"/>
    <xf numFmtId="165" fontId="7" fillId="0" borderId="0" xfId="1" applyNumberFormat="1" applyFont="1"/>
    <xf numFmtId="165" fontId="7" fillId="0" borderId="0" xfId="1" applyNumberFormat="1" applyFont="1" applyFill="1"/>
    <xf numFmtId="3" fontId="3" fillId="0" borderId="0" xfId="0" applyNumberFormat="1" applyFont="1" applyAlignment="1">
      <alignment horizontal="right" vertical="center"/>
    </xf>
    <xf numFmtId="0" fontId="3" fillId="0" borderId="0" xfId="3" applyFont="1" applyFill="1" applyBorder="1"/>
    <xf numFmtId="0" fontId="3" fillId="0" borderId="0" xfId="3" applyFont="1"/>
    <xf numFmtId="1" fontId="7" fillId="0" borderId="0" xfId="0" applyNumberFormat="1" applyFont="1"/>
    <xf numFmtId="0" fontId="3" fillId="0" borderId="0" xfId="0" applyFont="1"/>
    <xf numFmtId="169" fontId="3" fillId="0" borderId="0" xfId="0" applyNumberFormat="1" applyFont="1"/>
    <xf numFmtId="2" fontId="3" fillId="0" borderId="0" xfId="2" applyNumberFormat="1" applyFont="1"/>
  </cellXfs>
  <cellStyles count="6">
    <cellStyle name="Komma" xfId="1" builtinId="3"/>
    <cellStyle name="Komma 2" xfId="4"/>
    <cellStyle name="Procent" xfId="2" builtinId="5"/>
    <cellStyle name="Procent 2" xfId="5"/>
    <cellStyle name="Standaard" xfId="0" builtinId="0"/>
    <cellStyle name="Standa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61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pane xSplit="1" topLeftCell="J1" activePane="topRight" state="frozen"/>
      <selection pane="topRight" activeCell="L36" sqref="L36"/>
    </sheetView>
  </sheetViews>
  <sheetFormatPr defaultColWidth="29.42578125" defaultRowHeight="15" x14ac:dyDescent="0.25"/>
  <cols>
    <col min="1" max="1" width="21.140625" bestFit="1" customWidth="1"/>
    <col min="2" max="12" width="15.28515625" bestFit="1" customWidth="1"/>
    <col min="13" max="13" width="16" bestFit="1" customWidth="1"/>
    <col min="14" max="14" width="15.28515625" bestFit="1" customWidth="1"/>
    <col min="15" max="15" width="15.42578125" customWidth="1"/>
    <col min="16" max="18" width="15.140625" customWidth="1"/>
    <col min="19" max="19" width="15.4257812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>
        <v>2021</v>
      </c>
    </row>
    <row r="2" spans="1:19" x14ac:dyDescent="0.25">
      <c r="A2" t="s">
        <v>14</v>
      </c>
      <c r="B2" s="6">
        <v>23007000000</v>
      </c>
      <c r="C2" s="6">
        <v>22542000000</v>
      </c>
      <c r="D2" s="6">
        <v>21221000000</v>
      </c>
      <c r="E2" s="6">
        <v>21506000000</v>
      </c>
      <c r="F2" s="6">
        <v>21882000000</v>
      </c>
      <c r="G2" s="6">
        <v>20198000000</v>
      </c>
      <c r="H2" s="6">
        <v>21379000000</v>
      </c>
      <c r="I2" s="6">
        <v>21077000000</v>
      </c>
      <c r="J2" s="6">
        <v>22088000000</v>
      </c>
      <c r="K2" s="6">
        <v>20648000000</v>
      </c>
      <c r="L2" s="6">
        <v>24411000000</v>
      </c>
      <c r="M2" s="6">
        <v>24955000000</v>
      </c>
      <c r="N2" s="6">
        <v>27030000000</v>
      </c>
      <c r="O2" s="6">
        <v>28013000000</v>
      </c>
      <c r="P2" s="6">
        <v>29959000000</v>
      </c>
      <c r="Q2" s="6">
        <v>32208000000</v>
      </c>
      <c r="R2" s="6">
        <v>46865000000</v>
      </c>
      <c r="S2" s="19">
        <v>36523000000</v>
      </c>
    </row>
    <row r="3" spans="1:19" x14ac:dyDescent="0.25">
      <c r="A3" t="s">
        <v>15</v>
      </c>
      <c r="B3" s="6">
        <v>23495000000</v>
      </c>
      <c r="C3" s="6">
        <v>23080000000</v>
      </c>
      <c r="D3" s="6">
        <v>21874000000</v>
      </c>
      <c r="E3" s="6">
        <v>20603000000</v>
      </c>
      <c r="F3" s="6">
        <v>20659000000</v>
      </c>
      <c r="G3" s="6">
        <v>23741000000</v>
      </c>
      <c r="H3" s="6">
        <v>24798000000</v>
      </c>
      <c r="I3" s="6">
        <v>24248000000</v>
      </c>
      <c r="J3" s="6">
        <v>24705000000</v>
      </c>
      <c r="K3" s="6">
        <v>26202000000</v>
      </c>
      <c r="L3" s="6">
        <v>26850000000</v>
      </c>
      <c r="M3" s="6">
        <v>26171000000</v>
      </c>
      <c r="N3" s="6">
        <v>25705000000</v>
      </c>
      <c r="O3" s="6">
        <v>25230000000</v>
      </c>
      <c r="P3" s="6">
        <v>25003000000</v>
      </c>
      <c r="Q3" s="6">
        <v>26462000000</v>
      </c>
      <c r="R3" s="6">
        <v>41129000000</v>
      </c>
      <c r="S3" s="19">
        <v>31024000000</v>
      </c>
    </row>
    <row r="4" spans="1:19" x14ac:dyDescent="0.25">
      <c r="A4" t="s">
        <v>16</v>
      </c>
      <c r="B4" s="6">
        <v>10978000000</v>
      </c>
      <c r="C4" s="6">
        <v>10440000000</v>
      </c>
      <c r="D4" s="6">
        <v>9787000000</v>
      </c>
      <c r="E4" s="6">
        <v>10690000000</v>
      </c>
      <c r="F4" s="6">
        <v>11913000000</v>
      </c>
      <c r="G4" s="6">
        <v>8389000000</v>
      </c>
      <c r="H4" s="6">
        <v>4970000000</v>
      </c>
      <c r="I4" s="6">
        <v>1799000000</v>
      </c>
      <c r="J4" s="6">
        <v>-818000000</v>
      </c>
      <c r="K4" s="6">
        <v>-6372000000</v>
      </c>
      <c r="L4" s="6">
        <v>-8811000000</v>
      </c>
      <c r="M4" s="6">
        <v>-10027000000</v>
      </c>
      <c r="N4" s="6">
        <v>-8272000000</v>
      </c>
      <c r="O4" s="6">
        <v>-5489000000</v>
      </c>
      <c r="P4" s="6">
        <v>-533000000</v>
      </c>
      <c r="Q4" s="6">
        <v>5213000000</v>
      </c>
      <c r="R4" s="6">
        <v>10949000000</v>
      </c>
      <c r="S4" s="19">
        <v>16448000000</v>
      </c>
    </row>
    <row r="10" spans="1:19" x14ac:dyDescent="0.25">
      <c r="P10" s="19"/>
      <c r="Q10" s="19"/>
      <c r="R10" s="19"/>
    </row>
    <row r="11" spans="1:19" x14ac:dyDescent="0.25">
      <c r="P11" s="19"/>
      <c r="Q11" s="19"/>
      <c r="R11" s="19"/>
    </row>
    <row r="12" spans="1:19" x14ac:dyDescent="0.25">
      <c r="P12" s="19"/>
      <c r="Q12" s="19"/>
      <c r="R12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pane xSplit="1" topLeftCell="I1" activePane="topRight" state="frozen"/>
      <selection pane="topRight" activeCell="S2" sqref="S2:S4"/>
    </sheetView>
  </sheetViews>
  <sheetFormatPr defaultRowHeight="15" x14ac:dyDescent="0.25"/>
  <cols>
    <col min="1" max="1" width="30.7109375" bestFit="1" customWidth="1"/>
    <col min="2" max="11" width="15" bestFit="1" customWidth="1"/>
    <col min="12" max="15" width="14.28515625" bestFit="1" customWidth="1"/>
    <col min="16" max="19" width="14.8554687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>
        <v>2021</v>
      </c>
    </row>
    <row r="2" spans="1:19" x14ac:dyDescent="0.25">
      <c r="A2" t="s">
        <v>35</v>
      </c>
      <c r="B2" s="3">
        <v>2214700000</v>
      </c>
      <c r="C2" s="3">
        <v>2310200000</v>
      </c>
      <c r="D2" s="3">
        <v>2150900000</v>
      </c>
      <c r="E2" s="3">
        <v>2077800000</v>
      </c>
      <c r="F2" s="3">
        <v>1966600000</v>
      </c>
      <c r="G2" s="3">
        <v>2091500000</v>
      </c>
      <c r="H2" s="3">
        <v>1905000000</v>
      </c>
      <c r="I2" s="3">
        <v>1846800000</v>
      </c>
      <c r="J2" s="3">
        <v>1746900000</v>
      </c>
      <c r="K2" s="3">
        <v>1764000000</v>
      </c>
      <c r="L2" s="6">
        <v>1918000000</v>
      </c>
      <c r="M2" s="6">
        <v>1780000000</v>
      </c>
      <c r="N2" s="6">
        <v>1738000000</v>
      </c>
      <c r="O2" s="6">
        <v>1697000000</v>
      </c>
      <c r="P2" s="3">
        <v>1726000000</v>
      </c>
      <c r="Q2" s="3">
        <v>1858000000</v>
      </c>
      <c r="R2" s="3">
        <v>1978000000</v>
      </c>
      <c r="S2" s="68">
        <v>2136000000</v>
      </c>
    </row>
    <row r="3" spans="1:19" x14ac:dyDescent="0.25">
      <c r="A3" t="s">
        <v>37</v>
      </c>
      <c r="B3" s="3">
        <v>2317800000</v>
      </c>
      <c r="C3" s="3">
        <v>2288000000</v>
      </c>
      <c r="D3" s="3">
        <v>2216400000</v>
      </c>
      <c r="E3" s="3">
        <v>2182800000</v>
      </c>
      <c r="F3" s="3">
        <v>2013400000</v>
      </c>
      <c r="G3" s="3">
        <v>2207100000</v>
      </c>
      <c r="H3" s="3">
        <v>1985000000</v>
      </c>
      <c r="I3" s="3">
        <v>1909000000</v>
      </c>
      <c r="J3" s="3">
        <v>1851100000</v>
      </c>
      <c r="K3" s="3">
        <v>1902000000</v>
      </c>
      <c r="L3" s="6">
        <v>1985000000</v>
      </c>
      <c r="M3" s="6">
        <v>1843000000</v>
      </c>
      <c r="N3" s="6">
        <v>1734600000</v>
      </c>
      <c r="O3" s="6">
        <v>1768000000</v>
      </c>
      <c r="P3" s="3">
        <v>1690700000</v>
      </c>
      <c r="Q3" s="3">
        <v>1751800000</v>
      </c>
      <c r="R3" s="3">
        <v>2036700000</v>
      </c>
      <c r="S3" s="68">
        <v>2211000000</v>
      </c>
    </row>
    <row r="4" spans="1:19" x14ac:dyDescent="0.25">
      <c r="A4" t="s">
        <v>38</v>
      </c>
      <c r="B4" s="3">
        <v>1590.4488330341101</v>
      </c>
      <c r="C4" s="3">
        <v>1740.9193669932199</v>
      </c>
      <c r="D4" s="3">
        <v>1731.8035426731101</v>
      </c>
      <c r="E4" s="3">
        <v>1781.6841022123101</v>
      </c>
      <c r="F4" s="3">
        <v>1741.27855498495</v>
      </c>
      <c r="G4" s="3">
        <v>1698.8871740719701</v>
      </c>
      <c r="H4" s="3">
        <v>1539.3939393939399</v>
      </c>
      <c r="I4" s="3">
        <v>1492.72550921436</v>
      </c>
      <c r="J4" s="3">
        <v>1345.2179269983101</v>
      </c>
      <c r="K4" s="3">
        <v>1267.87896212176</v>
      </c>
      <c r="L4" s="6">
        <v>1373</v>
      </c>
      <c r="M4" s="6">
        <v>1285</v>
      </c>
      <c r="N4" s="6">
        <v>1288</v>
      </c>
      <c r="O4" s="6">
        <v>1336</v>
      </c>
      <c r="P4" s="6">
        <v>1423</v>
      </c>
      <c r="Q4" s="6">
        <v>1570</v>
      </c>
      <c r="R4" s="6">
        <v>1575</v>
      </c>
      <c r="S4" s="19">
        <v>1825</v>
      </c>
    </row>
    <row r="10" spans="1:19" x14ac:dyDescent="0.25">
      <c r="N10" s="19"/>
      <c r="O10" s="19"/>
      <c r="P10" s="19"/>
      <c r="Q10" s="19"/>
      <c r="R10" s="19"/>
    </row>
    <row r="11" spans="1:19" x14ac:dyDescent="0.25">
      <c r="N11" s="24"/>
      <c r="O11" s="24"/>
      <c r="P11" s="24"/>
      <c r="Q11" s="24"/>
      <c r="R11" s="24"/>
    </row>
    <row r="12" spans="1:19" x14ac:dyDescent="0.25">
      <c r="O12" s="19"/>
      <c r="P12" s="19"/>
      <c r="Q12" s="19"/>
      <c r="R1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pane xSplit="1" topLeftCell="O1" activePane="topRight" state="frozen"/>
      <selection pane="topRight" activeCell="S1" sqref="S1:S3"/>
    </sheetView>
  </sheetViews>
  <sheetFormatPr defaultColWidth="32.42578125" defaultRowHeight="15" x14ac:dyDescent="0.25"/>
  <cols>
    <col min="1" max="1" width="38" bestFit="1" customWidth="1"/>
    <col min="2" max="18" width="15" bestFit="1" customWidth="1"/>
    <col min="19" max="19" width="1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 s="48">
        <v>2021</v>
      </c>
    </row>
    <row r="2" spans="1:19" x14ac:dyDescent="0.25">
      <c r="A2" t="s">
        <v>35</v>
      </c>
      <c r="B2" s="3">
        <v>2214700000</v>
      </c>
      <c r="C2" s="3">
        <v>2310200000</v>
      </c>
      <c r="D2" s="3">
        <v>2150900000</v>
      </c>
      <c r="E2" s="3">
        <v>2077800000</v>
      </c>
      <c r="F2" s="3">
        <v>1966600000</v>
      </c>
      <c r="G2" s="3">
        <v>2091500000</v>
      </c>
      <c r="H2" s="3">
        <v>1905000000</v>
      </c>
      <c r="I2" s="3">
        <v>1846800000</v>
      </c>
      <c r="J2" s="3">
        <v>1746900000</v>
      </c>
      <c r="K2" s="3">
        <v>1764000000</v>
      </c>
      <c r="L2" s="3">
        <v>1918000000</v>
      </c>
      <c r="M2" s="3">
        <v>1779600000</v>
      </c>
      <c r="N2" s="3">
        <v>1738000000</v>
      </c>
      <c r="O2" s="3">
        <v>1697000000</v>
      </c>
      <c r="P2" s="3">
        <v>1726000000</v>
      </c>
      <c r="Q2" s="3">
        <v>1858000000</v>
      </c>
      <c r="R2" s="3">
        <v>1978000000</v>
      </c>
      <c r="S2" s="68">
        <v>2136000000</v>
      </c>
    </row>
    <row r="3" spans="1:19" x14ac:dyDescent="0.25">
      <c r="A3" t="s">
        <v>36</v>
      </c>
      <c r="B3" s="7">
        <v>9.4556399965844093</v>
      </c>
      <c r="C3" s="7">
        <v>10.0308280144154</v>
      </c>
      <c r="D3" s="7">
        <v>9.8475414339346194</v>
      </c>
      <c r="E3" s="7">
        <v>10.0927769951911</v>
      </c>
      <c r="F3" s="7">
        <v>9.4380189086720705</v>
      </c>
      <c r="G3" s="7">
        <v>8.8096541847436907</v>
      </c>
      <c r="H3" s="7">
        <v>7.6904444713576403</v>
      </c>
      <c r="I3" s="7">
        <v>7.6244736190240303</v>
      </c>
      <c r="J3" s="7">
        <v>7.0773406798201197</v>
      </c>
      <c r="K3" s="7">
        <v>6.5919282511210797</v>
      </c>
      <c r="L3" s="7">
        <v>7.1441340782122902</v>
      </c>
      <c r="M3" s="7">
        <v>6.8</v>
      </c>
      <c r="N3" s="7">
        <v>6.8</v>
      </c>
      <c r="O3" s="7">
        <v>6.7</v>
      </c>
      <c r="P3" s="7">
        <v>6.9</v>
      </c>
      <c r="Q3" s="7">
        <v>7</v>
      </c>
      <c r="R3" s="7">
        <v>4.8</v>
      </c>
      <c r="S3" s="23">
        <v>6.9</v>
      </c>
    </row>
    <row r="7" spans="1:19" x14ac:dyDescent="0.25">
      <c r="P7" s="19"/>
      <c r="Q7" s="19"/>
      <c r="R7" s="19"/>
    </row>
    <row r="8" spans="1:19" x14ac:dyDescent="0.25">
      <c r="P8" s="23"/>
      <c r="Q8" s="23"/>
      <c r="R8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Normal="100" workbookViewId="0">
      <pane xSplit="1" topLeftCell="K1" activePane="topRight" state="frozen"/>
      <selection pane="topRight" activeCell="S1" sqref="S1:S7"/>
    </sheetView>
  </sheetViews>
  <sheetFormatPr defaultColWidth="25.85546875" defaultRowHeight="15" x14ac:dyDescent="0.25"/>
  <cols>
    <col min="1" max="1" width="29.42578125" bestFit="1" customWidth="1"/>
    <col min="2" max="19" width="15" bestFit="1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 s="48">
        <v>2021</v>
      </c>
    </row>
    <row r="2" spans="1:19" x14ac:dyDescent="0.25">
      <c r="A2" t="s">
        <v>3</v>
      </c>
      <c r="B2" s="3">
        <v>-73000000</v>
      </c>
      <c r="C2" s="3">
        <v>-49000000</v>
      </c>
      <c r="D2" s="3">
        <v>-32000000</v>
      </c>
      <c r="E2" s="3">
        <v>-16000000</v>
      </c>
      <c r="F2" s="3">
        <v>-11000000</v>
      </c>
      <c r="G2" s="3">
        <v>0</v>
      </c>
      <c r="H2" s="3">
        <v>-27000000</v>
      </c>
      <c r="I2" s="3">
        <v>-26000000</v>
      </c>
      <c r="J2" s="3">
        <v>-22000000</v>
      </c>
      <c r="K2" s="3">
        <v>-23000000</v>
      </c>
      <c r="L2" s="3">
        <v>-27000000</v>
      </c>
      <c r="M2" s="3">
        <v>-24000000</v>
      </c>
      <c r="N2" s="3">
        <v>-24000000</v>
      </c>
      <c r="O2" s="3">
        <v>-24000000</v>
      </c>
      <c r="P2" s="3">
        <v>-21000000</v>
      </c>
      <c r="Q2" s="3">
        <v>-20000000</v>
      </c>
      <c r="R2" s="3">
        <v>-15000000</v>
      </c>
      <c r="S2" s="68">
        <v>-23000000</v>
      </c>
    </row>
    <row r="3" spans="1:19" x14ac:dyDescent="0.25">
      <c r="A3" t="s">
        <v>4</v>
      </c>
      <c r="B3" s="3">
        <v>74000000</v>
      </c>
      <c r="C3" s="3">
        <v>72000000</v>
      </c>
      <c r="D3" s="3">
        <v>81000000</v>
      </c>
      <c r="E3" s="3">
        <v>63000000</v>
      </c>
      <c r="F3" s="3">
        <v>82000000</v>
      </c>
      <c r="G3" s="3">
        <v>42000000</v>
      </c>
      <c r="H3" s="3">
        <v>34000000</v>
      </c>
      <c r="I3" s="3">
        <v>40000000</v>
      </c>
      <c r="J3" s="3">
        <v>40000000</v>
      </c>
      <c r="K3" s="3">
        <v>66000000</v>
      </c>
      <c r="L3" s="3">
        <v>125000000</v>
      </c>
      <c r="M3" s="3">
        <v>40000000</v>
      </c>
      <c r="N3" s="3">
        <v>37000000</v>
      </c>
      <c r="O3" s="3">
        <v>35000000</v>
      </c>
      <c r="P3" s="3">
        <v>38000000</v>
      </c>
      <c r="Q3" s="3">
        <v>43000000</v>
      </c>
      <c r="R3" s="3">
        <v>32000000</v>
      </c>
      <c r="S3" s="68">
        <v>34000000</v>
      </c>
    </row>
    <row r="4" spans="1:19" x14ac:dyDescent="0.25">
      <c r="A4" t="s">
        <v>5</v>
      </c>
      <c r="B4" s="3">
        <v>69000000</v>
      </c>
      <c r="C4" s="3">
        <v>66000000</v>
      </c>
      <c r="D4" s="3">
        <v>62000000</v>
      </c>
      <c r="E4" s="3">
        <v>55000000</v>
      </c>
      <c r="F4" s="3">
        <v>52000000</v>
      </c>
      <c r="G4" s="3">
        <v>49000000</v>
      </c>
      <c r="H4" s="3">
        <v>43000000</v>
      </c>
      <c r="I4" s="3">
        <v>41000000</v>
      </c>
      <c r="J4" s="3">
        <v>39000000</v>
      </c>
      <c r="K4" s="3">
        <v>36000000</v>
      </c>
      <c r="L4" s="3">
        <v>31000000</v>
      </c>
      <c r="M4" s="3">
        <v>29000000</v>
      </c>
      <c r="N4" s="3">
        <v>26000000</v>
      </c>
      <c r="O4" s="3">
        <v>25000000</v>
      </c>
      <c r="P4" s="3">
        <v>24000000</v>
      </c>
      <c r="Q4" s="3">
        <v>26000000</v>
      </c>
      <c r="R4" s="3">
        <v>27000000</v>
      </c>
      <c r="S4" s="68">
        <v>24000000</v>
      </c>
    </row>
    <row r="5" spans="1:19" x14ac:dyDescent="0.25">
      <c r="A5" t="s">
        <v>6</v>
      </c>
      <c r="B5" s="3">
        <v>350000000</v>
      </c>
      <c r="C5" s="3">
        <v>360000000</v>
      </c>
      <c r="D5" s="3">
        <v>335000000</v>
      </c>
      <c r="E5" s="3">
        <v>314000000</v>
      </c>
      <c r="F5" s="3">
        <v>288000000</v>
      </c>
      <c r="G5" s="3">
        <v>324000000</v>
      </c>
      <c r="H5" s="3">
        <v>283000000</v>
      </c>
      <c r="I5" s="3">
        <v>246000000</v>
      </c>
      <c r="J5" s="3">
        <v>235000000</v>
      </c>
      <c r="K5" s="3">
        <v>237000000</v>
      </c>
      <c r="L5" s="3">
        <v>256000000</v>
      </c>
      <c r="M5" s="3">
        <v>238000000</v>
      </c>
      <c r="N5" s="3">
        <v>222000000</v>
      </c>
      <c r="O5" s="3">
        <v>217000000</v>
      </c>
      <c r="P5" s="3">
        <v>236000000</v>
      </c>
      <c r="Q5" s="3">
        <v>245000000</v>
      </c>
      <c r="R5" s="3">
        <v>251000000</v>
      </c>
      <c r="S5" s="68">
        <v>266000000</v>
      </c>
    </row>
    <row r="6" spans="1:19" x14ac:dyDescent="0.25">
      <c r="A6" t="s">
        <v>7</v>
      </c>
      <c r="B6" s="3">
        <v>177000000</v>
      </c>
      <c r="C6" s="3">
        <v>186000000</v>
      </c>
      <c r="D6" s="3">
        <v>184000000</v>
      </c>
      <c r="E6" s="3">
        <v>174000000</v>
      </c>
      <c r="F6" s="3">
        <v>176000000</v>
      </c>
      <c r="G6" s="3">
        <v>170000000</v>
      </c>
      <c r="H6" s="3">
        <v>178000000</v>
      </c>
      <c r="I6" s="3">
        <v>181000000</v>
      </c>
      <c r="J6" s="3">
        <v>158000000</v>
      </c>
      <c r="K6" s="3">
        <v>144000000</v>
      </c>
      <c r="L6" s="3">
        <v>124000000</v>
      </c>
      <c r="M6" s="3">
        <v>120000000</v>
      </c>
      <c r="N6" s="3">
        <v>108000000</v>
      </c>
      <c r="O6" s="3">
        <v>107000000</v>
      </c>
      <c r="P6" s="3">
        <v>104000000</v>
      </c>
      <c r="Q6" s="3">
        <v>105000000</v>
      </c>
      <c r="R6" s="3">
        <v>108000000</v>
      </c>
      <c r="S6" s="68">
        <v>106000000</v>
      </c>
    </row>
    <row r="7" spans="1:19" x14ac:dyDescent="0.25">
      <c r="A7" t="s">
        <v>8</v>
      </c>
      <c r="B7" s="3">
        <v>1618000000</v>
      </c>
      <c r="C7" s="3">
        <v>1676000000</v>
      </c>
      <c r="D7" s="3">
        <v>1520000000</v>
      </c>
      <c r="E7" s="3">
        <v>1488000000</v>
      </c>
      <c r="F7" s="3">
        <v>1380000000</v>
      </c>
      <c r="G7" s="3">
        <v>1506000000</v>
      </c>
      <c r="H7" s="3">
        <v>1394000000</v>
      </c>
      <c r="I7" s="3">
        <v>1365000000</v>
      </c>
      <c r="J7" s="3">
        <v>1297000000</v>
      </c>
      <c r="K7" s="3">
        <v>1304000000</v>
      </c>
      <c r="L7" s="3">
        <v>1409000000</v>
      </c>
      <c r="M7" s="3">
        <v>1377000000</v>
      </c>
      <c r="N7" s="3">
        <v>1369000000</v>
      </c>
      <c r="O7" s="3">
        <v>1337000000</v>
      </c>
      <c r="P7" s="3">
        <v>1345000000</v>
      </c>
      <c r="Q7" s="3">
        <v>1459000000</v>
      </c>
      <c r="R7" s="3">
        <v>1575000000</v>
      </c>
      <c r="S7" s="68">
        <v>1729000000</v>
      </c>
    </row>
    <row r="11" spans="1:19" x14ac:dyDescent="0.25">
      <c r="S11" s="3"/>
    </row>
    <row r="12" spans="1:19" x14ac:dyDescent="0.25">
      <c r="P12" s="15"/>
      <c r="Q12" s="15"/>
      <c r="R12" s="15"/>
      <c r="S12" s="3"/>
    </row>
    <row r="13" spans="1:19" x14ac:dyDescent="0.25">
      <c r="P13" s="15"/>
      <c r="Q13" s="15"/>
      <c r="R13" s="15"/>
      <c r="S13" s="3"/>
    </row>
    <row r="14" spans="1:19" x14ac:dyDescent="0.25">
      <c r="P14" s="15"/>
      <c r="Q14" s="15"/>
      <c r="R14" s="15"/>
      <c r="S14" s="3"/>
    </row>
    <row r="15" spans="1:19" x14ac:dyDescent="0.25">
      <c r="P15" s="15"/>
      <c r="Q15" s="15"/>
      <c r="R15" s="15"/>
      <c r="S15" s="3"/>
    </row>
    <row r="16" spans="1:19" x14ac:dyDescent="0.25">
      <c r="P16" s="15"/>
      <c r="Q16" s="15"/>
      <c r="R16" s="15"/>
      <c r="S16" s="3"/>
    </row>
    <row r="17" spans="16:18" x14ac:dyDescent="0.25">
      <c r="P17" s="15"/>
      <c r="Q17" s="15"/>
      <c r="R1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pane xSplit="1" topLeftCell="H1" activePane="topRight" state="frozen"/>
      <selection pane="topRight" activeCell="S1" sqref="S1:S7"/>
    </sheetView>
  </sheetViews>
  <sheetFormatPr defaultColWidth="25.7109375" defaultRowHeight="15" x14ac:dyDescent="0.25"/>
  <cols>
    <col min="1" max="1" width="10" bestFit="1" customWidth="1"/>
    <col min="2" max="16" width="15" bestFit="1" customWidth="1"/>
    <col min="17" max="17" width="15" customWidth="1"/>
    <col min="18" max="19" width="16" bestFit="1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 s="48">
        <v>2021</v>
      </c>
    </row>
    <row r="2" spans="1:19" x14ac:dyDescent="0.25">
      <c r="A2" t="s">
        <v>17</v>
      </c>
      <c r="B2" s="4">
        <v>1657000000</v>
      </c>
      <c r="C2" s="4">
        <v>1561000000</v>
      </c>
      <c r="D2" s="4">
        <v>1671000000</v>
      </c>
      <c r="E2" s="4">
        <v>1655000000</v>
      </c>
      <c r="F2" s="4">
        <v>1807000000</v>
      </c>
      <c r="G2" s="4">
        <v>1876000000</v>
      </c>
      <c r="H2" s="4">
        <v>1880000000</v>
      </c>
      <c r="I2" s="4">
        <v>1912000000</v>
      </c>
      <c r="J2" s="4">
        <v>1846000000</v>
      </c>
      <c r="K2" s="4">
        <v>1737000000</v>
      </c>
      <c r="L2" s="4">
        <v>1766000000</v>
      </c>
      <c r="M2" s="4">
        <v>1664000000</v>
      </c>
      <c r="N2" s="4">
        <v>1696000000</v>
      </c>
      <c r="O2" s="4">
        <v>1711000000</v>
      </c>
      <c r="P2" s="4">
        <v>1855000000</v>
      </c>
      <c r="Q2" s="4">
        <v>1813000000</v>
      </c>
      <c r="R2" s="4">
        <v>1976000000</v>
      </c>
      <c r="S2" s="21">
        <v>2237000000</v>
      </c>
    </row>
    <row r="3" spans="1:19" x14ac:dyDescent="0.25">
      <c r="A3" t="s">
        <v>18</v>
      </c>
      <c r="B3" s="4">
        <v>4376000000</v>
      </c>
      <c r="C3" s="4">
        <v>4381000000</v>
      </c>
      <c r="D3" s="4">
        <v>4075000000</v>
      </c>
      <c r="E3" s="4">
        <v>3092000000</v>
      </c>
      <c r="F3" s="4">
        <v>2716000000</v>
      </c>
      <c r="G3" s="4">
        <v>4675000000</v>
      </c>
      <c r="H3" s="4">
        <v>5385000000</v>
      </c>
      <c r="I3" s="4">
        <v>4900000000</v>
      </c>
      <c r="J3" s="4">
        <v>5937000000</v>
      </c>
      <c r="K3" s="4">
        <v>6620000000</v>
      </c>
      <c r="L3" s="4">
        <v>6932000000</v>
      </c>
      <c r="M3" s="4">
        <v>6394000000</v>
      </c>
      <c r="N3" s="4">
        <v>5581000000</v>
      </c>
      <c r="O3" s="4">
        <v>4917000000</v>
      </c>
      <c r="P3" s="4">
        <v>4090000000</v>
      </c>
      <c r="Q3" s="4">
        <v>3643000000</v>
      </c>
      <c r="R3" s="4">
        <v>4158000000</v>
      </c>
      <c r="S3" s="21">
        <v>3553000000</v>
      </c>
    </row>
    <row r="4" spans="1:19" x14ac:dyDescent="0.25">
      <c r="A4" t="s">
        <v>19</v>
      </c>
      <c r="B4" s="4">
        <v>845000000</v>
      </c>
      <c r="C4" s="4">
        <v>1023000000</v>
      </c>
      <c r="D4" s="4">
        <v>1376000000</v>
      </c>
      <c r="E4" s="4">
        <v>1270000000</v>
      </c>
      <c r="F4" s="4">
        <v>1133000000</v>
      </c>
      <c r="G4" s="4">
        <v>1305000000</v>
      </c>
      <c r="H4" s="4">
        <v>1564000000</v>
      </c>
      <c r="I4" s="4">
        <v>1641000000</v>
      </c>
      <c r="J4" s="4">
        <v>1679000000</v>
      </c>
      <c r="K4" s="4">
        <v>1564000000</v>
      </c>
      <c r="L4" s="4">
        <v>1535000000</v>
      </c>
      <c r="M4" s="4">
        <v>1484000000</v>
      </c>
      <c r="N4" s="4">
        <v>1514000000</v>
      </c>
      <c r="O4" s="4">
        <v>1577000000</v>
      </c>
      <c r="P4" s="4">
        <v>1645000000</v>
      </c>
      <c r="Q4" s="4">
        <v>1748000000</v>
      </c>
      <c r="R4" s="4">
        <v>1963000000</v>
      </c>
      <c r="S4" s="21">
        <v>1977000000</v>
      </c>
    </row>
    <row r="5" spans="1:19" x14ac:dyDescent="0.25">
      <c r="A5" t="s">
        <v>20</v>
      </c>
      <c r="B5" s="4">
        <v>1504000000</v>
      </c>
      <c r="C5" s="4">
        <v>1565000000</v>
      </c>
      <c r="D5" s="4">
        <v>1762000000</v>
      </c>
      <c r="E5" s="4">
        <v>1940000000</v>
      </c>
      <c r="F5" s="4">
        <v>2153000000</v>
      </c>
      <c r="G5" s="4">
        <v>2350000000</v>
      </c>
      <c r="H5" s="4">
        <v>2508000000</v>
      </c>
      <c r="I5" s="4">
        <v>2621000000</v>
      </c>
      <c r="J5" s="4">
        <v>2424000000</v>
      </c>
      <c r="K5" s="4">
        <v>2446000000</v>
      </c>
      <c r="L5" s="4">
        <v>2710000000</v>
      </c>
      <c r="M5" s="4">
        <v>2827000000</v>
      </c>
      <c r="N5" s="4">
        <v>2903000000</v>
      </c>
      <c r="O5" s="4">
        <v>2966000000</v>
      </c>
      <c r="P5" s="4">
        <v>2968000000</v>
      </c>
      <c r="Q5" s="4">
        <v>3026000000</v>
      </c>
      <c r="R5" s="4">
        <v>3121000000</v>
      </c>
      <c r="S5" s="21">
        <v>3294000000</v>
      </c>
    </row>
    <row r="6" spans="1:19" x14ac:dyDescent="0.25">
      <c r="A6" t="s">
        <v>21</v>
      </c>
      <c r="B6" s="4">
        <v>0</v>
      </c>
      <c r="C6" s="4">
        <v>0</v>
      </c>
      <c r="D6" s="4">
        <v>148000000</v>
      </c>
      <c r="E6" s="4">
        <v>450000000</v>
      </c>
      <c r="F6" s="4">
        <v>780000000</v>
      </c>
      <c r="G6" s="4">
        <v>1091000000</v>
      </c>
      <c r="H6" s="4">
        <v>1500000000</v>
      </c>
      <c r="I6" s="4">
        <v>1922000000</v>
      </c>
      <c r="J6" s="4">
        <v>2312000000</v>
      </c>
      <c r="K6" s="4">
        <v>2604000000</v>
      </c>
      <c r="L6" s="4">
        <v>3112000000</v>
      </c>
      <c r="M6" s="4">
        <v>3530000000</v>
      </c>
      <c r="N6" s="4">
        <v>4097000000</v>
      </c>
      <c r="O6" s="4">
        <v>4580000000</v>
      </c>
      <c r="P6" s="4">
        <v>5182000000</v>
      </c>
      <c r="Q6" s="4">
        <v>5761000000</v>
      </c>
      <c r="R6" s="4">
        <v>6362000000</v>
      </c>
      <c r="S6" s="21">
        <v>6857000000</v>
      </c>
    </row>
    <row r="7" spans="1:19" x14ac:dyDescent="0.25">
      <c r="A7" t="s">
        <v>22</v>
      </c>
      <c r="B7" s="4">
        <v>9520000000</v>
      </c>
      <c r="C7" s="4">
        <v>8868000000</v>
      </c>
      <c r="D7" s="4">
        <v>8650000000</v>
      </c>
      <c r="E7" s="4">
        <v>8534000000</v>
      </c>
      <c r="F7" s="4">
        <v>8545000000</v>
      </c>
      <c r="G7" s="4">
        <v>8179000000</v>
      </c>
      <c r="H7" s="4">
        <v>7754000000</v>
      </c>
      <c r="I7" s="4">
        <v>7247000000</v>
      </c>
      <c r="J7" s="4">
        <v>6498000000</v>
      </c>
      <c r="K7" s="4">
        <v>5655000000</v>
      </c>
      <c r="L7" s="4">
        <v>5368000000</v>
      </c>
      <c r="M7" s="4">
        <v>4966000000</v>
      </c>
      <c r="N7" s="4">
        <v>4608000000</v>
      </c>
      <c r="O7" s="4">
        <v>4355000000</v>
      </c>
      <c r="P7" s="4">
        <v>4132000000</v>
      </c>
      <c r="Q7" s="4">
        <v>3938000000</v>
      </c>
      <c r="R7" s="4">
        <v>3670000000</v>
      </c>
      <c r="S7" s="21">
        <v>3362000000</v>
      </c>
    </row>
    <row r="9" spans="1:19" x14ac:dyDescent="0.25">
      <c r="Q9" s="4"/>
      <c r="R9" s="4"/>
      <c r="S9" s="4"/>
    </row>
    <row r="10" spans="1:19" x14ac:dyDescent="0.25">
      <c r="S10" s="4"/>
    </row>
    <row r="11" spans="1:19" x14ac:dyDescent="0.25">
      <c r="P11" s="16"/>
      <c r="Q11" s="16"/>
      <c r="R11" s="16"/>
      <c r="S11" s="4"/>
    </row>
    <row r="12" spans="1:19" x14ac:dyDescent="0.25">
      <c r="P12" s="16"/>
      <c r="Q12" s="16"/>
      <c r="R12" s="16"/>
      <c r="S12" s="4"/>
    </row>
    <row r="13" spans="1:19" x14ac:dyDescent="0.25">
      <c r="P13" s="16"/>
      <c r="Q13" s="16"/>
      <c r="R13" s="16"/>
      <c r="S13" s="4"/>
    </row>
    <row r="14" spans="1:19" x14ac:dyDescent="0.25">
      <c r="P14" s="16"/>
      <c r="Q14" s="16"/>
      <c r="R14" s="16"/>
      <c r="S14" s="4"/>
    </row>
    <row r="15" spans="1:19" x14ac:dyDescent="0.25">
      <c r="P15" s="16"/>
      <c r="Q15" s="16"/>
      <c r="R15" s="16"/>
      <c r="S15" s="4"/>
    </row>
    <row r="16" spans="1:19" x14ac:dyDescent="0.25">
      <c r="P16" s="16"/>
      <c r="Q16" s="16"/>
      <c r="R16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pane xSplit="1" topLeftCell="I1" activePane="topRight" state="frozen"/>
      <selection pane="topRight" activeCell="R1" sqref="R1:S3"/>
    </sheetView>
  </sheetViews>
  <sheetFormatPr defaultColWidth="23.85546875" defaultRowHeight="15" x14ac:dyDescent="0.25"/>
  <cols>
    <col min="1" max="1" width="28.42578125" bestFit="1" customWidth="1"/>
    <col min="2" max="18" width="15" bestFit="1" customWidth="1"/>
    <col min="19" max="19" width="1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 s="48">
        <v>2020</v>
      </c>
      <c r="S1" s="48">
        <v>2021</v>
      </c>
    </row>
    <row r="2" spans="1:19" x14ac:dyDescent="0.25">
      <c r="A2" t="s">
        <v>31</v>
      </c>
      <c r="B2" s="4">
        <v>4376000000</v>
      </c>
      <c r="C2" s="4">
        <v>4381000000</v>
      </c>
      <c r="D2" s="4">
        <v>4075000000</v>
      </c>
      <c r="E2" s="4">
        <v>3092000000</v>
      </c>
      <c r="F2" s="4">
        <v>2716000000</v>
      </c>
      <c r="G2" s="4">
        <v>4675000000</v>
      </c>
      <c r="H2" s="4">
        <v>5385000000</v>
      </c>
      <c r="I2" s="4">
        <v>4900000000</v>
      </c>
      <c r="J2" s="4">
        <v>5937000000</v>
      </c>
      <c r="K2" s="4">
        <v>6620000000</v>
      </c>
      <c r="L2" s="4">
        <v>6932000000</v>
      </c>
      <c r="M2" s="4">
        <v>6394000000</v>
      </c>
      <c r="N2" s="4">
        <v>5581000000</v>
      </c>
      <c r="O2" s="4">
        <v>4917000000</v>
      </c>
      <c r="P2" s="4">
        <v>4090000000</v>
      </c>
      <c r="Q2" s="4">
        <v>3643000000</v>
      </c>
      <c r="R2" s="69">
        <v>4158000000</v>
      </c>
      <c r="S2" s="21">
        <v>3553000000</v>
      </c>
    </row>
    <row r="3" spans="1:19" x14ac:dyDescent="0.25">
      <c r="A3" t="s">
        <v>32</v>
      </c>
      <c r="B3" s="1">
        <v>15008</v>
      </c>
      <c r="C3" s="1">
        <v>15152</v>
      </c>
      <c r="D3" s="1">
        <v>15298</v>
      </c>
      <c r="E3" s="1">
        <v>15808</v>
      </c>
      <c r="F3" s="1">
        <v>16406</v>
      </c>
      <c r="G3" s="1">
        <v>17980</v>
      </c>
      <c r="H3" s="1">
        <v>18814</v>
      </c>
      <c r="I3" s="1">
        <v>19074</v>
      </c>
      <c r="J3" s="1">
        <v>18979</v>
      </c>
      <c r="K3" s="1">
        <v>19128</v>
      </c>
      <c r="L3" s="1">
        <v>18891</v>
      </c>
      <c r="M3" s="1">
        <v>18744</v>
      </c>
      <c r="N3" s="1">
        <v>16931</v>
      </c>
      <c r="O3" s="1">
        <v>17307</v>
      </c>
      <c r="P3" s="1">
        <v>17940</v>
      </c>
      <c r="Q3" s="13">
        <v>18907</v>
      </c>
      <c r="R3" s="13">
        <v>18939</v>
      </c>
      <c r="S3" s="13">
        <v>19310</v>
      </c>
    </row>
    <row r="5" spans="1:19" x14ac:dyDescent="0.25">
      <c r="P5" s="16"/>
      <c r="Q5" s="16"/>
      <c r="R5" s="1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pane xSplit="1" topLeftCell="K1" activePane="topRight" state="frozen"/>
      <selection pane="topRight" activeCell="S1" sqref="S1:S6"/>
    </sheetView>
  </sheetViews>
  <sheetFormatPr defaultRowHeight="15" x14ac:dyDescent="0.25"/>
  <cols>
    <col min="1" max="1" width="53.28515625" bestFit="1" customWidth="1"/>
    <col min="2" max="17" width="15" bestFit="1" customWidth="1"/>
    <col min="18" max="18" width="15" customWidth="1"/>
    <col min="19" max="20" width="15" bestFit="1" customWidth="1"/>
  </cols>
  <sheetData>
    <row r="1" spans="1:20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 s="48">
        <v>2021</v>
      </c>
    </row>
    <row r="2" spans="1:20" x14ac:dyDescent="0.25">
      <c r="A2" t="s">
        <v>9</v>
      </c>
      <c r="B2" s="4">
        <v>1504000000</v>
      </c>
      <c r="C2" s="4">
        <v>1565000000</v>
      </c>
      <c r="D2" s="4">
        <v>1762000000</v>
      </c>
      <c r="E2" s="4">
        <v>1940000000</v>
      </c>
      <c r="F2" s="4">
        <v>2153000000</v>
      </c>
      <c r="G2" s="4">
        <v>2350000000</v>
      </c>
      <c r="H2" s="4">
        <v>2508000000</v>
      </c>
      <c r="I2" s="4">
        <v>2621000000</v>
      </c>
      <c r="J2" s="4">
        <v>2424000000</v>
      </c>
      <c r="K2" s="4">
        <v>2446000000</v>
      </c>
      <c r="L2" s="4">
        <v>2710000000</v>
      </c>
      <c r="M2" s="4">
        <v>2827000000</v>
      </c>
      <c r="N2" s="4">
        <v>2903000000</v>
      </c>
      <c r="O2" s="4">
        <v>2966000000</v>
      </c>
      <c r="P2" s="4">
        <v>2968000000</v>
      </c>
      <c r="Q2" s="4">
        <v>3026000000</v>
      </c>
      <c r="R2" s="4">
        <v>3121000000</v>
      </c>
      <c r="S2" s="21">
        <v>3294000000</v>
      </c>
      <c r="T2" s="17"/>
    </row>
    <row r="3" spans="1:20" x14ac:dyDescent="0.25">
      <c r="A3" t="s">
        <v>10</v>
      </c>
      <c r="B3" s="4">
        <v>488000000</v>
      </c>
      <c r="C3" s="4">
        <v>471000000</v>
      </c>
      <c r="D3" s="4">
        <v>471000000</v>
      </c>
      <c r="E3" s="4">
        <v>419000000</v>
      </c>
      <c r="F3" s="4">
        <v>405000000</v>
      </c>
      <c r="G3" s="4">
        <v>366000000</v>
      </c>
      <c r="H3" s="4">
        <v>332000000</v>
      </c>
      <c r="I3" s="4">
        <v>295000000</v>
      </c>
      <c r="J3" s="4">
        <v>255000000</v>
      </c>
      <c r="K3" s="4">
        <v>207000000</v>
      </c>
      <c r="L3" s="4">
        <v>194000000</v>
      </c>
      <c r="M3" s="4">
        <v>171000000</v>
      </c>
      <c r="N3" s="4">
        <v>153000000</v>
      </c>
      <c r="O3" s="4">
        <v>138000000</v>
      </c>
      <c r="P3" s="4">
        <v>125000000</v>
      </c>
      <c r="Q3" s="4">
        <v>113000000</v>
      </c>
      <c r="R3" s="4">
        <v>103000000</v>
      </c>
      <c r="S3" s="21">
        <v>90000000</v>
      </c>
    </row>
    <row r="4" spans="1:20" x14ac:dyDescent="0.25">
      <c r="A4" t="s">
        <v>11</v>
      </c>
      <c r="B4" s="4">
        <v>0</v>
      </c>
      <c r="C4" s="4">
        <v>0</v>
      </c>
      <c r="D4" s="4">
        <v>148000000</v>
      </c>
      <c r="E4" s="4">
        <v>450000000</v>
      </c>
      <c r="F4" s="4">
        <v>780000000</v>
      </c>
      <c r="G4" s="4">
        <v>1091000000</v>
      </c>
      <c r="H4" s="4">
        <v>1500000000</v>
      </c>
      <c r="I4" s="4">
        <v>1922000000</v>
      </c>
      <c r="J4" s="4">
        <v>2312000000</v>
      </c>
      <c r="K4" s="4">
        <v>2604000000</v>
      </c>
      <c r="L4" s="4">
        <v>3112000000</v>
      </c>
      <c r="M4" s="4">
        <v>3530000000</v>
      </c>
      <c r="N4" s="4">
        <v>4097000000</v>
      </c>
      <c r="O4" s="4">
        <v>4580000000</v>
      </c>
      <c r="P4" s="4">
        <v>5182000000</v>
      </c>
      <c r="Q4" s="4">
        <v>5761000000</v>
      </c>
      <c r="R4" s="4">
        <v>6362000000</v>
      </c>
      <c r="S4" s="21">
        <v>6857000000</v>
      </c>
    </row>
    <row r="5" spans="1:20" x14ac:dyDescent="0.25">
      <c r="A5" t="s">
        <v>12</v>
      </c>
      <c r="B5" s="4">
        <v>9520000000</v>
      </c>
      <c r="C5" s="4">
        <v>8868000000</v>
      </c>
      <c r="D5" s="4">
        <v>8650000000</v>
      </c>
      <c r="E5" s="4">
        <v>8534000000</v>
      </c>
      <c r="F5" s="4">
        <v>8545000000</v>
      </c>
      <c r="G5" s="4">
        <v>8179000000</v>
      </c>
      <c r="H5" s="4">
        <v>7754000000</v>
      </c>
      <c r="I5" s="4">
        <v>7247000000</v>
      </c>
      <c r="J5" s="4">
        <v>6498000000</v>
      </c>
      <c r="K5" s="4">
        <v>5655000000</v>
      </c>
      <c r="L5" s="4">
        <v>5368000000</v>
      </c>
      <c r="M5" s="4">
        <v>4966000000</v>
      </c>
      <c r="N5" s="4">
        <v>4608000000</v>
      </c>
      <c r="O5" s="4">
        <v>4355000000</v>
      </c>
      <c r="P5" s="4">
        <v>4132000000</v>
      </c>
      <c r="Q5" s="4">
        <v>3938000000</v>
      </c>
      <c r="R5" s="4">
        <v>3670000000</v>
      </c>
      <c r="S5" s="21">
        <v>3362000000</v>
      </c>
    </row>
    <row r="6" spans="1:20" x14ac:dyDescent="0.25">
      <c r="A6" t="s">
        <v>128</v>
      </c>
      <c r="B6" s="5">
        <v>963900</v>
      </c>
      <c r="C6" s="5">
        <v>903700</v>
      </c>
      <c r="D6" s="5">
        <v>861300</v>
      </c>
      <c r="E6" s="5">
        <v>844200</v>
      </c>
      <c r="F6" s="5">
        <v>834800</v>
      </c>
      <c r="G6" s="5">
        <v>830800</v>
      </c>
      <c r="H6" s="5">
        <v>831900</v>
      </c>
      <c r="I6" s="5">
        <v>824500</v>
      </c>
      <c r="J6" s="5">
        <v>816900</v>
      </c>
      <c r="K6" s="5">
        <v>817900</v>
      </c>
      <c r="L6" s="5">
        <v>820400</v>
      </c>
      <c r="M6" s="5">
        <v>808600</v>
      </c>
      <c r="N6" s="5">
        <v>806900</v>
      </c>
      <c r="O6" s="5">
        <v>807500</v>
      </c>
      <c r="P6" s="5">
        <v>812000</v>
      </c>
      <c r="Q6" s="5">
        <v>818400</v>
      </c>
      <c r="R6" s="5">
        <v>815600</v>
      </c>
      <c r="S6" s="70">
        <v>818100</v>
      </c>
    </row>
    <row r="9" spans="1:20" x14ac:dyDescent="0.25">
      <c r="R9" s="4"/>
    </row>
    <row r="10" spans="1:20" x14ac:dyDescent="0.25">
      <c r="R10" s="4"/>
    </row>
    <row r="11" spans="1:20" x14ac:dyDescent="0.25">
      <c r="R11" s="4"/>
    </row>
    <row r="12" spans="1:20" x14ac:dyDescent="0.25">
      <c r="P12" s="16"/>
      <c r="Q12" s="16"/>
      <c r="R12" s="4"/>
    </row>
    <row r="13" spans="1:20" x14ac:dyDescent="0.25">
      <c r="P13" s="16"/>
      <c r="Q13" s="16"/>
      <c r="R13" s="5"/>
    </row>
    <row r="14" spans="1:20" x14ac:dyDescent="0.25">
      <c r="P14" s="16"/>
      <c r="Q14" s="16"/>
    </row>
    <row r="15" spans="1:20" x14ac:dyDescent="0.25">
      <c r="P15" s="16"/>
      <c r="Q15" s="16"/>
    </row>
    <row r="16" spans="1:20" x14ac:dyDescent="0.25">
      <c r="P16" s="18"/>
      <c r="Q16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pane xSplit="1" topLeftCell="O1" activePane="topRight" state="frozen"/>
      <selection pane="topRight" activeCell="R1" sqref="R1:S3"/>
    </sheetView>
  </sheetViews>
  <sheetFormatPr defaultRowHeight="15" x14ac:dyDescent="0.25"/>
  <cols>
    <col min="1" max="1" width="29.28515625" bestFit="1" customWidth="1"/>
    <col min="2" max="18" width="15" bestFit="1" customWidth="1"/>
    <col min="19" max="19" width="15.14062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 s="48">
        <v>2020</v>
      </c>
      <c r="S1" s="48">
        <v>2021</v>
      </c>
    </row>
    <row r="2" spans="1:19" x14ac:dyDescent="0.25">
      <c r="A2" t="s">
        <v>12</v>
      </c>
      <c r="B2" s="4">
        <v>9520000000</v>
      </c>
      <c r="C2" s="4">
        <v>8868000000</v>
      </c>
      <c r="D2" s="4">
        <v>8650000000</v>
      </c>
      <c r="E2" s="4">
        <v>8534000000</v>
      </c>
      <c r="F2" s="4">
        <v>8545000000</v>
      </c>
      <c r="G2" s="4">
        <v>8179000000</v>
      </c>
      <c r="H2" s="4">
        <v>7754000000</v>
      </c>
      <c r="I2" s="4">
        <v>7247000000</v>
      </c>
      <c r="J2" s="4">
        <v>6498000000</v>
      </c>
      <c r="K2" s="4">
        <v>5655000000</v>
      </c>
      <c r="L2" s="4">
        <v>5368000000</v>
      </c>
      <c r="M2" s="4">
        <v>4966000000</v>
      </c>
      <c r="N2" s="4">
        <v>4608000000</v>
      </c>
      <c r="O2" s="4">
        <v>4355000000</v>
      </c>
      <c r="P2" s="4">
        <v>4132000000</v>
      </c>
      <c r="Q2" s="4">
        <v>3938000000</v>
      </c>
      <c r="R2" s="69">
        <v>3670000000</v>
      </c>
      <c r="S2" s="21">
        <v>3362000000</v>
      </c>
    </row>
    <row r="3" spans="1:19" x14ac:dyDescent="0.25">
      <c r="A3" t="s">
        <v>25</v>
      </c>
      <c r="B3" s="1">
        <v>14360</v>
      </c>
      <c r="C3" s="1">
        <v>14342</v>
      </c>
      <c r="D3" s="1">
        <v>14389</v>
      </c>
      <c r="E3" s="1">
        <v>15065</v>
      </c>
      <c r="F3" s="1">
        <v>15929</v>
      </c>
      <c r="G3" s="1">
        <v>16313</v>
      </c>
      <c r="H3" s="1">
        <v>16438</v>
      </c>
      <c r="I3" s="1">
        <v>18075</v>
      </c>
      <c r="J3" s="1">
        <v>17936</v>
      </c>
      <c r="K3" s="1">
        <v>18070</v>
      </c>
      <c r="L3" s="1">
        <v>18189</v>
      </c>
      <c r="M3" s="1">
        <v>18271</v>
      </c>
      <c r="N3" s="1">
        <v>18196</v>
      </c>
      <c r="O3" s="1">
        <v>18492</v>
      </c>
      <c r="P3" s="1">
        <v>18711</v>
      </c>
      <c r="Q3" s="13">
        <v>19084</v>
      </c>
      <c r="R3" s="13">
        <v>19521</v>
      </c>
      <c r="S3" s="13">
        <v>19685</v>
      </c>
    </row>
    <row r="5" spans="1:19" x14ac:dyDescent="0.25">
      <c r="P5" s="16"/>
      <c r="Q5" s="16"/>
      <c r="R5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xSplit="1" topLeftCell="H1" activePane="topRight" state="frozen"/>
      <selection pane="topRight" activeCell="P1" sqref="P1:Q3"/>
    </sheetView>
  </sheetViews>
  <sheetFormatPr defaultColWidth="25.140625" defaultRowHeight="15" x14ac:dyDescent="0.25"/>
  <cols>
    <col min="1" max="1" width="28.42578125" bestFit="1" customWidth="1"/>
    <col min="2" max="4" width="13.42578125" bestFit="1" customWidth="1"/>
    <col min="5" max="16" width="15" bestFit="1" customWidth="1"/>
    <col min="17" max="17" width="15" customWidth="1"/>
  </cols>
  <sheetData>
    <row r="1" spans="1:17" x14ac:dyDescent="0.25"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 s="48">
        <v>2020</v>
      </c>
      <c r="Q1" s="48">
        <v>2021</v>
      </c>
    </row>
    <row r="2" spans="1:17" x14ac:dyDescent="0.25">
      <c r="A2" t="s">
        <v>11</v>
      </c>
      <c r="B2" s="4">
        <v>148000000</v>
      </c>
      <c r="C2" s="4">
        <v>450000000</v>
      </c>
      <c r="D2" s="4">
        <v>780000000</v>
      </c>
      <c r="E2" s="4">
        <v>1091000000</v>
      </c>
      <c r="F2" s="4">
        <v>1500000000</v>
      </c>
      <c r="G2" s="4">
        <v>1922000000</v>
      </c>
      <c r="H2" s="4">
        <v>2312000000</v>
      </c>
      <c r="I2" s="4">
        <v>2604000000</v>
      </c>
      <c r="J2" s="4">
        <v>3112000000</v>
      </c>
      <c r="K2" s="4">
        <v>3530000000</v>
      </c>
      <c r="L2" s="4">
        <v>4097000000</v>
      </c>
      <c r="M2" s="4">
        <v>4580000000</v>
      </c>
      <c r="N2" s="4">
        <v>5182000000</v>
      </c>
      <c r="O2" s="4">
        <v>5761000000</v>
      </c>
      <c r="P2" s="69">
        <v>6362000000</v>
      </c>
      <c r="Q2" s="21">
        <v>6857000000</v>
      </c>
    </row>
    <row r="3" spans="1:17" x14ac:dyDescent="0.25">
      <c r="A3" t="s">
        <v>30</v>
      </c>
      <c r="B3" s="1">
        <v>13956</v>
      </c>
      <c r="C3" s="1">
        <v>15733</v>
      </c>
      <c r="D3" s="1">
        <v>16576</v>
      </c>
      <c r="E3" s="1">
        <v>17443</v>
      </c>
      <c r="F3" s="1">
        <v>17192</v>
      </c>
      <c r="G3" s="1">
        <v>17614</v>
      </c>
      <c r="H3" s="1">
        <v>18698</v>
      </c>
      <c r="I3" s="1">
        <v>19227</v>
      </c>
      <c r="J3" s="1">
        <v>19778</v>
      </c>
      <c r="K3" s="1">
        <v>20225</v>
      </c>
      <c r="L3" s="1">
        <v>20899</v>
      </c>
      <c r="M3" s="1">
        <v>21322</v>
      </c>
      <c r="N3" s="1">
        <v>21592</v>
      </c>
      <c r="O3" s="13">
        <v>21979</v>
      </c>
      <c r="P3" s="13">
        <v>21747</v>
      </c>
      <c r="Q3" s="63">
        <v>22024</v>
      </c>
    </row>
    <row r="6" spans="1:17" x14ac:dyDescent="0.25">
      <c r="N6" s="21"/>
      <c r="O6" s="21"/>
      <c r="P6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H1" activePane="topRight" state="frozen"/>
      <selection pane="topRight" activeCell="R1" sqref="R1:S3"/>
    </sheetView>
  </sheetViews>
  <sheetFormatPr defaultColWidth="25.7109375" defaultRowHeight="15" x14ac:dyDescent="0.25"/>
  <cols>
    <col min="1" max="1" width="28.85546875" bestFit="1" customWidth="1"/>
    <col min="2" max="15" width="13.42578125" bestFit="1" customWidth="1"/>
    <col min="16" max="19" width="13.570312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 s="48">
        <v>2020</v>
      </c>
      <c r="S1" s="48">
        <v>2021</v>
      </c>
    </row>
    <row r="2" spans="1:19" x14ac:dyDescent="0.25">
      <c r="A2" t="s">
        <v>10</v>
      </c>
      <c r="B2" s="4">
        <v>488000000</v>
      </c>
      <c r="C2" s="4">
        <v>471000000</v>
      </c>
      <c r="D2" s="4">
        <v>471000000</v>
      </c>
      <c r="E2" s="4">
        <v>419000000</v>
      </c>
      <c r="F2" s="4">
        <v>405000000</v>
      </c>
      <c r="G2" s="4">
        <v>366000000</v>
      </c>
      <c r="H2" s="4">
        <v>332000000</v>
      </c>
      <c r="I2" s="4">
        <v>295000000</v>
      </c>
      <c r="J2" s="4">
        <v>255000000</v>
      </c>
      <c r="K2" s="4">
        <v>207000000</v>
      </c>
      <c r="L2" s="4">
        <v>194000000</v>
      </c>
      <c r="M2" s="4">
        <v>171000000</v>
      </c>
      <c r="N2" s="4">
        <v>153000000</v>
      </c>
      <c r="O2" s="4">
        <v>138000000</v>
      </c>
      <c r="P2" s="4">
        <v>125000000</v>
      </c>
      <c r="Q2" s="4">
        <v>113000000</v>
      </c>
      <c r="R2" s="69">
        <v>103000000</v>
      </c>
      <c r="S2" s="21">
        <v>90000000</v>
      </c>
    </row>
    <row r="3" spans="1:19" x14ac:dyDescent="0.25">
      <c r="A3" t="s">
        <v>26</v>
      </c>
      <c r="B3" s="1">
        <v>10041</v>
      </c>
      <c r="C3" s="1">
        <v>10085</v>
      </c>
      <c r="D3" s="1">
        <v>9879</v>
      </c>
      <c r="E3" s="1">
        <v>10738</v>
      </c>
      <c r="F3" s="1">
        <v>11160</v>
      </c>
      <c r="G3" s="1">
        <v>11476</v>
      </c>
      <c r="H3" s="1">
        <v>11659</v>
      </c>
      <c r="I3" s="1">
        <v>12857</v>
      </c>
      <c r="J3" s="1">
        <v>13181</v>
      </c>
      <c r="K3" s="1">
        <v>13153</v>
      </c>
      <c r="L3" s="1">
        <v>13256</v>
      </c>
      <c r="M3" s="1">
        <v>13482</v>
      </c>
      <c r="N3" s="1">
        <v>13677</v>
      </c>
      <c r="O3" s="1">
        <v>13718</v>
      </c>
      <c r="P3" s="1">
        <v>13888</v>
      </c>
      <c r="Q3" s="13">
        <v>14280</v>
      </c>
      <c r="R3" s="13">
        <v>14667</v>
      </c>
      <c r="S3" s="13">
        <v>15012</v>
      </c>
    </row>
    <row r="7" spans="1:19" x14ac:dyDescent="0.25">
      <c r="P7" s="16"/>
      <c r="Q7" s="16"/>
      <c r="R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pane xSplit="1" topLeftCell="J1" activePane="topRight" state="frozen"/>
      <selection pane="topRight" activeCell="R1" sqref="R1:S3"/>
    </sheetView>
  </sheetViews>
  <sheetFormatPr defaultRowHeight="15" x14ac:dyDescent="0.25"/>
  <cols>
    <col min="1" max="1" width="31.5703125" bestFit="1" customWidth="1"/>
    <col min="2" max="18" width="15" bestFit="1" customWidth="1"/>
    <col min="19" max="19" width="1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 s="48">
        <v>2020</v>
      </c>
      <c r="S1" s="48">
        <v>2021</v>
      </c>
    </row>
    <row r="2" spans="1:19" x14ac:dyDescent="0.25">
      <c r="A2" t="s">
        <v>9</v>
      </c>
      <c r="B2" s="4">
        <v>1504000000</v>
      </c>
      <c r="C2" s="4">
        <v>1565000000</v>
      </c>
      <c r="D2" s="4">
        <v>1762000000</v>
      </c>
      <c r="E2" s="4">
        <v>1940000000</v>
      </c>
      <c r="F2" s="4">
        <v>2153000000</v>
      </c>
      <c r="G2" s="4">
        <v>2350000000</v>
      </c>
      <c r="H2" s="4">
        <v>2508000000</v>
      </c>
      <c r="I2" s="4">
        <v>2621000000</v>
      </c>
      <c r="J2" s="4">
        <v>2424000000</v>
      </c>
      <c r="K2" s="4">
        <v>2446000000</v>
      </c>
      <c r="L2" s="4">
        <v>2710000000</v>
      </c>
      <c r="M2" s="4">
        <v>2827000000</v>
      </c>
      <c r="N2" s="4">
        <v>2903000000</v>
      </c>
      <c r="O2" s="4">
        <v>2966000000</v>
      </c>
      <c r="P2" s="4">
        <v>2968000000</v>
      </c>
      <c r="Q2" s="4">
        <v>3026000000</v>
      </c>
      <c r="R2" s="69">
        <v>3121000000</v>
      </c>
      <c r="S2" s="20">
        <v>3294000000</v>
      </c>
    </row>
    <row r="3" spans="1:19" x14ac:dyDescent="0.25">
      <c r="A3" t="s">
        <v>24</v>
      </c>
      <c r="B3" s="1">
        <v>10244</v>
      </c>
      <c r="C3" s="1">
        <v>10244</v>
      </c>
      <c r="D3" s="1">
        <v>10202</v>
      </c>
      <c r="E3" s="1">
        <v>10544</v>
      </c>
      <c r="F3" s="1">
        <v>10912</v>
      </c>
      <c r="G3" s="1">
        <v>11189</v>
      </c>
      <c r="H3" s="1">
        <v>11406</v>
      </c>
      <c r="I3" s="1">
        <v>12833</v>
      </c>
      <c r="J3" s="1">
        <v>12666</v>
      </c>
      <c r="K3" s="1">
        <v>12912</v>
      </c>
      <c r="L3" s="1">
        <v>13099</v>
      </c>
      <c r="M3" s="1">
        <v>13464</v>
      </c>
      <c r="N3" s="1">
        <v>13839</v>
      </c>
      <c r="O3" s="1">
        <v>14230</v>
      </c>
      <c r="P3" s="1">
        <v>14122</v>
      </c>
      <c r="Q3" s="13">
        <v>14409</v>
      </c>
      <c r="R3" s="13">
        <v>16177</v>
      </c>
      <c r="S3" s="13">
        <v>16421</v>
      </c>
    </row>
    <row r="8" spans="1:19" x14ac:dyDescent="0.25">
      <c r="P8" s="20"/>
      <c r="Q8" s="20"/>
      <c r="R8" s="2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pane xSplit="1" topLeftCell="I1" activePane="topRight" state="frozen"/>
      <selection pane="topRight" activeCell="R1" sqref="R1:S3"/>
    </sheetView>
  </sheetViews>
  <sheetFormatPr defaultColWidth="23.5703125" defaultRowHeight="15" x14ac:dyDescent="0.25"/>
  <cols>
    <col min="1" max="1" width="29.7109375" bestFit="1" customWidth="1"/>
    <col min="2" max="5" width="13.42578125" bestFit="1" customWidth="1"/>
    <col min="6" max="15" width="15" bestFit="1" customWidth="1"/>
    <col min="16" max="19" width="14.85546875" customWidth="1"/>
  </cols>
  <sheetData>
    <row r="1" spans="1:19" x14ac:dyDescent="0.25">
      <c r="A1" t="s">
        <v>27</v>
      </c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 s="48">
        <v>2020</v>
      </c>
      <c r="S1" s="48">
        <v>2021</v>
      </c>
    </row>
    <row r="2" spans="1:19" x14ac:dyDescent="0.25">
      <c r="A2" t="s">
        <v>28</v>
      </c>
      <c r="B2" s="4">
        <v>878000000</v>
      </c>
      <c r="C2" s="4">
        <v>795000000</v>
      </c>
      <c r="D2" s="4">
        <v>838000000</v>
      </c>
      <c r="E2" s="4">
        <v>933000000</v>
      </c>
      <c r="F2" s="4">
        <v>1069000000</v>
      </c>
      <c r="G2" s="4">
        <v>1150000000</v>
      </c>
      <c r="H2" s="4">
        <v>1160000000</v>
      </c>
      <c r="I2" s="4">
        <v>1205000000</v>
      </c>
      <c r="J2" s="4">
        <v>1178000000</v>
      </c>
      <c r="K2" s="4">
        <v>1086000000</v>
      </c>
      <c r="L2" s="4">
        <v>1104000000</v>
      </c>
      <c r="M2" s="4">
        <v>1082000000</v>
      </c>
      <c r="N2" s="4">
        <v>1124000000</v>
      </c>
      <c r="O2" s="4">
        <v>1131000000</v>
      </c>
      <c r="P2" s="4">
        <v>1281000000</v>
      </c>
      <c r="Q2" s="4">
        <v>1236000000</v>
      </c>
      <c r="R2" s="69">
        <v>1354000000</v>
      </c>
      <c r="S2" s="69">
        <v>1673000000</v>
      </c>
    </row>
    <row r="3" spans="1:19" x14ac:dyDescent="0.25">
      <c r="A3" t="s">
        <v>29</v>
      </c>
      <c r="B3" s="1">
        <v>18862</v>
      </c>
      <c r="C3" s="1">
        <v>19147</v>
      </c>
      <c r="D3" s="1">
        <v>20520</v>
      </c>
      <c r="E3" s="1">
        <v>20562</v>
      </c>
      <c r="F3" s="1">
        <v>23305</v>
      </c>
      <c r="G3" s="1">
        <v>23996</v>
      </c>
      <c r="H3" s="1">
        <v>24693</v>
      </c>
      <c r="I3" s="1">
        <v>25084</v>
      </c>
      <c r="J3" s="1">
        <v>25404</v>
      </c>
      <c r="K3" s="1">
        <v>25762</v>
      </c>
      <c r="L3" s="1">
        <v>25937</v>
      </c>
      <c r="M3" s="1">
        <v>26294</v>
      </c>
      <c r="N3" s="1">
        <v>26986</v>
      </c>
      <c r="O3" s="1">
        <v>27700</v>
      </c>
      <c r="P3" s="1">
        <v>28105</v>
      </c>
      <c r="Q3" s="13">
        <v>29134</v>
      </c>
      <c r="R3" s="13">
        <v>30293</v>
      </c>
      <c r="S3" s="13">
        <v>31502</v>
      </c>
    </row>
    <row r="7" spans="1:19" x14ac:dyDescent="0.25">
      <c r="P7" s="21"/>
      <c r="Q7" s="21"/>
      <c r="R7" s="21"/>
      <c r="S7" s="2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pane xSplit="1" topLeftCell="I1" activePane="topRight" state="frozen"/>
      <selection pane="topRight" activeCell="R1" sqref="R1:S3"/>
    </sheetView>
  </sheetViews>
  <sheetFormatPr defaultColWidth="26.28515625" defaultRowHeight="15" x14ac:dyDescent="0.25"/>
  <cols>
    <col min="1" max="1" width="34" bestFit="1" customWidth="1"/>
    <col min="2" max="2" width="13.42578125" bestFit="1" customWidth="1"/>
    <col min="3" max="18" width="15" bestFit="1" customWidth="1"/>
    <col min="19" max="19" width="1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 s="48">
        <v>2020</v>
      </c>
      <c r="S1" s="48">
        <v>2021</v>
      </c>
    </row>
    <row r="2" spans="1:19" x14ac:dyDescent="0.25">
      <c r="A2" t="s">
        <v>33</v>
      </c>
      <c r="B2" s="4">
        <v>845000000</v>
      </c>
      <c r="C2" s="4">
        <v>1023000000</v>
      </c>
      <c r="D2" s="4">
        <v>1376000000</v>
      </c>
      <c r="E2" s="4">
        <v>1270000000</v>
      </c>
      <c r="F2" s="4">
        <v>1133000000</v>
      </c>
      <c r="G2" s="4">
        <v>1305000000</v>
      </c>
      <c r="H2" s="4">
        <v>1564000000</v>
      </c>
      <c r="I2" s="4">
        <v>1641000000</v>
      </c>
      <c r="J2" s="4">
        <v>1679000000</v>
      </c>
      <c r="K2" s="4">
        <v>1564000000</v>
      </c>
      <c r="L2" s="4">
        <v>1535000000</v>
      </c>
      <c r="M2" s="4">
        <v>1484000000</v>
      </c>
      <c r="N2" s="4">
        <v>1514000000</v>
      </c>
      <c r="O2" s="4">
        <v>1577000000</v>
      </c>
      <c r="P2" s="4">
        <v>1645000000</v>
      </c>
      <c r="Q2" s="4">
        <v>1748000000</v>
      </c>
      <c r="R2" s="69">
        <v>1963000000</v>
      </c>
      <c r="S2" s="20">
        <v>1977000000</v>
      </c>
    </row>
    <row r="3" spans="1:19" x14ac:dyDescent="0.25">
      <c r="A3" t="s">
        <v>34</v>
      </c>
      <c r="B3" s="1">
        <v>12722</v>
      </c>
      <c r="C3" s="1">
        <v>12794</v>
      </c>
      <c r="D3" s="1">
        <v>12735</v>
      </c>
      <c r="E3" s="1">
        <v>13354</v>
      </c>
      <c r="F3" s="1">
        <v>12821</v>
      </c>
      <c r="G3" s="1">
        <v>14053</v>
      </c>
      <c r="H3" s="1">
        <v>14872</v>
      </c>
      <c r="I3" s="1">
        <v>15398</v>
      </c>
      <c r="J3" s="1">
        <v>15866</v>
      </c>
      <c r="K3" s="1">
        <v>16439</v>
      </c>
      <c r="L3" s="1">
        <v>16746</v>
      </c>
      <c r="M3" s="1">
        <v>16955</v>
      </c>
      <c r="N3" s="1">
        <v>17247</v>
      </c>
      <c r="O3" s="1">
        <v>17320</v>
      </c>
      <c r="P3" s="1">
        <v>17371</v>
      </c>
      <c r="Q3" s="13">
        <v>17721</v>
      </c>
      <c r="R3" s="13">
        <v>18247</v>
      </c>
      <c r="S3" s="13">
        <v>18596</v>
      </c>
    </row>
    <row r="6" spans="1:19" x14ac:dyDescent="0.25">
      <c r="P6" s="21"/>
      <c r="Q6" s="21"/>
      <c r="R6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S1" sqref="S1:S2"/>
    </sheetView>
  </sheetViews>
  <sheetFormatPr defaultColWidth="21.42578125" defaultRowHeight="15" x14ac:dyDescent="0.25"/>
  <cols>
    <col min="1" max="1" width="24.7109375" bestFit="1" customWidth="1"/>
    <col min="2" max="15" width="13.42578125" bestFit="1" customWidth="1"/>
    <col min="16" max="19" width="13.2851562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 s="48">
        <v>2021</v>
      </c>
    </row>
    <row r="2" spans="1:19" x14ac:dyDescent="0.25">
      <c r="A2" t="s">
        <v>23</v>
      </c>
      <c r="B2" s="4">
        <v>291000000</v>
      </c>
      <c r="C2" s="4">
        <v>295000000</v>
      </c>
      <c r="D2" s="4">
        <v>362000000</v>
      </c>
      <c r="E2" s="4">
        <v>303000000</v>
      </c>
      <c r="F2" s="4">
        <v>333000000</v>
      </c>
      <c r="G2" s="4">
        <v>360000000</v>
      </c>
      <c r="H2" s="4">
        <v>388000000</v>
      </c>
      <c r="I2" s="4">
        <v>412000000</v>
      </c>
      <c r="J2" s="4">
        <v>413000000</v>
      </c>
      <c r="K2" s="4">
        <v>444000000</v>
      </c>
      <c r="L2" s="4">
        <v>468000000</v>
      </c>
      <c r="M2" s="4">
        <v>411000000</v>
      </c>
      <c r="N2" s="4">
        <v>419000000</v>
      </c>
      <c r="O2" s="4">
        <v>386000000</v>
      </c>
      <c r="P2" s="4">
        <v>377000000</v>
      </c>
      <c r="Q2" s="4">
        <v>371000000</v>
      </c>
      <c r="R2" s="4">
        <v>393000000</v>
      </c>
      <c r="S2" s="21">
        <v>374000000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110" zoomScaleNormal="11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A10" sqref="A10"/>
    </sheetView>
  </sheetViews>
  <sheetFormatPr defaultRowHeight="15" x14ac:dyDescent="0.25"/>
  <cols>
    <col min="1" max="1" width="41.140625" customWidth="1"/>
    <col min="2" max="12" width="12.5703125" bestFit="1" customWidth="1"/>
    <col min="13" max="13" width="12.5703125" customWidth="1"/>
    <col min="14" max="14" width="12.7109375" customWidth="1"/>
    <col min="15" max="15" width="14.7109375" customWidth="1"/>
  </cols>
  <sheetData>
    <row r="1" spans="1:16" x14ac:dyDescent="0.25"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 s="48">
        <v>2020</v>
      </c>
      <c r="O1" s="48">
        <v>2021</v>
      </c>
    </row>
    <row r="2" spans="1:16" x14ac:dyDescent="0.25">
      <c r="A2" s="49" t="s">
        <v>111</v>
      </c>
      <c r="B2" s="50"/>
      <c r="C2" s="50"/>
      <c r="D2" s="50"/>
      <c r="E2" s="50"/>
      <c r="F2" s="50"/>
      <c r="G2" s="1">
        <v>1300000</v>
      </c>
      <c r="H2" s="50">
        <v>2000000</v>
      </c>
      <c r="I2" s="50">
        <v>13300000</v>
      </c>
      <c r="J2" s="50">
        <v>31000000</v>
      </c>
      <c r="K2" s="50">
        <v>35000000</v>
      </c>
      <c r="L2" s="50">
        <v>2000000</v>
      </c>
      <c r="M2" s="50">
        <v>7000000</v>
      </c>
      <c r="N2" s="63">
        <v>9000000</v>
      </c>
      <c r="O2" s="63">
        <v>15000000</v>
      </c>
    </row>
    <row r="3" spans="1:16" x14ac:dyDescent="0.25">
      <c r="A3" s="49" t="s">
        <v>110</v>
      </c>
      <c r="B3" s="1">
        <v>118000000</v>
      </c>
      <c r="C3" s="1">
        <v>150000000</v>
      </c>
      <c r="D3" s="1">
        <v>162000000</v>
      </c>
      <c r="E3" s="1">
        <v>66000000</v>
      </c>
      <c r="F3" s="1">
        <v>18000000</v>
      </c>
      <c r="G3" s="51"/>
      <c r="H3" s="51"/>
      <c r="I3" s="51"/>
      <c r="J3" s="1"/>
      <c r="K3" s="1"/>
      <c r="L3" s="50"/>
      <c r="M3" s="50"/>
      <c r="N3" s="63"/>
      <c r="O3" s="48"/>
    </row>
    <row r="4" spans="1:16" s="51" customFormat="1" x14ac:dyDescent="0.25">
      <c r="A4" s="49" t="s">
        <v>108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>
        <v>6000000</v>
      </c>
      <c r="N4" s="63">
        <v>9000000</v>
      </c>
      <c r="O4" s="63">
        <v>10000000</v>
      </c>
    </row>
    <row r="5" spans="1:16" s="51" customFormat="1" x14ac:dyDescent="0.25">
      <c r="A5" s="49" t="s">
        <v>109</v>
      </c>
      <c r="B5" s="50"/>
      <c r="C5" s="50"/>
      <c r="D5" s="50"/>
      <c r="E5" s="50"/>
      <c r="F5" s="50"/>
      <c r="G5" s="50">
        <v>12000000</v>
      </c>
      <c r="H5" s="50">
        <v>12000000</v>
      </c>
      <c r="I5" s="50">
        <v>12000000</v>
      </c>
      <c r="J5" s="50">
        <v>13000000</v>
      </c>
      <c r="K5" s="50">
        <v>13000000</v>
      </c>
      <c r="L5" s="50">
        <v>13000000</v>
      </c>
      <c r="M5" s="50">
        <v>13000000</v>
      </c>
      <c r="N5" s="63">
        <v>13000000</v>
      </c>
      <c r="O5" s="63">
        <v>13000000</v>
      </c>
    </row>
    <row r="6" spans="1:16" s="51" customFormat="1" x14ac:dyDescent="0.25">
      <c r="A6" s="49" t="s">
        <v>132</v>
      </c>
      <c r="B6" s="50"/>
      <c r="C6" s="50"/>
      <c r="D6" s="50">
        <v>19000000</v>
      </c>
      <c r="E6" s="50">
        <v>21000000</v>
      </c>
      <c r="F6" s="50">
        <v>22000000</v>
      </c>
      <c r="G6" s="50">
        <v>22000000</v>
      </c>
      <c r="H6" s="50">
        <v>21000000</v>
      </c>
      <c r="I6" s="50">
        <v>20000000</v>
      </c>
      <c r="J6" s="50">
        <v>23000000</v>
      </c>
      <c r="K6" s="50">
        <v>23000000</v>
      </c>
      <c r="L6" s="50">
        <v>23000000</v>
      </c>
      <c r="M6" s="50">
        <v>25000000</v>
      </c>
      <c r="N6" s="63">
        <v>21000000</v>
      </c>
      <c r="O6" s="63">
        <v>23000000</v>
      </c>
    </row>
    <row r="7" spans="1:16" s="51" customFormat="1" x14ac:dyDescent="0.25">
      <c r="A7" s="49" t="s">
        <v>107</v>
      </c>
      <c r="B7" s="50">
        <v>93000000</v>
      </c>
      <c r="C7" s="50">
        <v>106000000</v>
      </c>
      <c r="D7" s="50">
        <v>123000000</v>
      </c>
      <c r="E7" s="50">
        <v>128000000</v>
      </c>
      <c r="F7" s="50">
        <v>121000000</v>
      </c>
      <c r="G7" s="50">
        <v>93000000</v>
      </c>
      <c r="H7" s="50">
        <v>73000000</v>
      </c>
      <c r="I7" s="50">
        <v>78300000</v>
      </c>
      <c r="J7" s="50">
        <v>80000000</v>
      </c>
      <c r="K7" s="50">
        <v>78000000</v>
      </c>
      <c r="L7" s="50">
        <v>75000000</v>
      </c>
      <c r="M7" s="50">
        <v>71000000</v>
      </c>
      <c r="N7" s="63">
        <v>71000000</v>
      </c>
      <c r="O7" s="63">
        <v>70000000</v>
      </c>
    </row>
    <row r="8" spans="1:16" x14ac:dyDescent="0.25">
      <c r="A8" s="49" t="s">
        <v>129</v>
      </c>
      <c r="B8" s="50"/>
      <c r="C8" s="50"/>
      <c r="D8" s="50"/>
      <c r="E8" s="50"/>
      <c r="F8" s="50"/>
      <c r="G8" s="50">
        <v>11000000</v>
      </c>
      <c r="H8" s="50">
        <v>5000000</v>
      </c>
      <c r="I8" s="50">
        <v>3000000</v>
      </c>
      <c r="J8" s="50">
        <v>3000000</v>
      </c>
      <c r="K8" s="50">
        <v>2000000</v>
      </c>
      <c r="L8" s="50">
        <v>2000000</v>
      </c>
      <c r="M8" s="50">
        <v>2000000</v>
      </c>
      <c r="N8" s="63">
        <v>2000000</v>
      </c>
      <c r="O8" s="63">
        <v>3000000</v>
      </c>
    </row>
    <row r="9" spans="1:16" x14ac:dyDescent="0.25">
      <c r="A9" s="49" t="s">
        <v>137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62">
        <v>2000000</v>
      </c>
      <c r="N9" s="63">
        <v>8000000</v>
      </c>
      <c r="O9" s="63">
        <v>11000000</v>
      </c>
      <c r="P9" s="48"/>
    </row>
    <row r="10" spans="1:16" x14ac:dyDescent="0.25">
      <c r="A10" s="49" t="s">
        <v>139</v>
      </c>
      <c r="B10" s="50">
        <v>125000000</v>
      </c>
      <c r="C10" s="50">
        <v>127000000</v>
      </c>
      <c r="D10" s="50">
        <v>110000000</v>
      </c>
      <c r="E10" s="50">
        <v>82000000</v>
      </c>
      <c r="F10" s="50">
        <v>81000000</v>
      </c>
      <c r="G10" s="50">
        <v>90000000</v>
      </c>
      <c r="H10" s="50">
        <v>97600000</v>
      </c>
      <c r="I10" s="50">
        <v>95000000</v>
      </c>
      <c r="J10" s="50">
        <v>74000000</v>
      </c>
      <c r="K10" s="50">
        <v>72000000</v>
      </c>
      <c r="L10" s="50">
        <v>85000000</v>
      </c>
      <c r="M10" s="62">
        <v>84000000</v>
      </c>
      <c r="N10" s="63">
        <v>80000000</v>
      </c>
      <c r="O10" s="63">
        <v>82000000</v>
      </c>
      <c r="P10" s="48"/>
    </row>
    <row r="11" spans="1:16" s="51" customFormat="1" x14ac:dyDescent="0.25">
      <c r="A11" s="51" t="s">
        <v>0</v>
      </c>
      <c r="B11" s="50">
        <v>454600000</v>
      </c>
      <c r="C11" s="50">
        <v>478400000</v>
      </c>
      <c r="D11" s="50">
        <v>462500000</v>
      </c>
      <c r="E11" s="50">
        <v>455100000</v>
      </c>
      <c r="F11" s="50">
        <v>415000000</v>
      </c>
      <c r="G11" s="50">
        <v>411700000</v>
      </c>
      <c r="H11" s="50">
        <v>365000000</v>
      </c>
      <c r="I11" s="50">
        <v>343800000</v>
      </c>
      <c r="J11" s="50">
        <v>327500000</v>
      </c>
      <c r="K11" s="50">
        <v>329300000</v>
      </c>
      <c r="L11" s="50">
        <v>355700000</v>
      </c>
      <c r="M11" s="50">
        <v>443800000</v>
      </c>
      <c r="N11" s="63">
        <v>513000000</v>
      </c>
      <c r="O11" s="63">
        <v>583000000</v>
      </c>
    </row>
    <row r="14" spans="1:16" x14ac:dyDescent="0.25">
      <c r="A14" s="48"/>
      <c r="O14" s="32"/>
    </row>
    <row r="15" spans="1:16" x14ac:dyDescent="0.25">
      <c r="B15" s="51"/>
      <c r="C15" s="51"/>
      <c r="D15" s="51"/>
      <c r="E15" s="51"/>
      <c r="F15" s="51"/>
      <c r="G15" s="51"/>
      <c r="N15" s="50"/>
    </row>
    <row r="16" spans="1:16" x14ac:dyDescent="0.25">
      <c r="N16" s="50"/>
      <c r="O16" s="22"/>
    </row>
    <row r="17" spans="7:15" x14ac:dyDescent="0.25">
      <c r="N17" s="50"/>
    </row>
    <row r="18" spans="7:15" x14ac:dyDescent="0.25">
      <c r="G18" s="52"/>
      <c r="N18" s="50"/>
    </row>
    <row r="19" spans="7:15" x14ac:dyDescent="0.25">
      <c r="G19" s="53"/>
      <c r="N19" s="50"/>
    </row>
    <row r="20" spans="7:15" x14ac:dyDescent="0.25">
      <c r="G20" s="52"/>
      <c r="N20" s="50"/>
    </row>
    <row r="21" spans="7:15" x14ac:dyDescent="0.25">
      <c r="G21" s="52"/>
      <c r="K21" s="11"/>
      <c r="L21" s="12"/>
      <c r="N21" s="50"/>
    </row>
    <row r="22" spans="7:15" x14ac:dyDescent="0.25">
      <c r="G22" s="53"/>
      <c r="K22" s="13"/>
      <c r="N22" s="50"/>
      <c r="O22" s="22"/>
    </row>
    <row r="23" spans="7:15" x14ac:dyDescent="0.25">
      <c r="K23" s="13"/>
      <c r="L23" s="50"/>
      <c r="N23" s="50"/>
    </row>
    <row r="24" spans="7:15" x14ac:dyDescent="0.25">
      <c r="K24" s="13"/>
      <c r="L24" s="50"/>
    </row>
    <row r="25" spans="7:15" x14ac:dyDescent="0.25">
      <c r="K25" s="13"/>
      <c r="L25" s="1"/>
    </row>
    <row r="26" spans="7:15" x14ac:dyDescent="0.25">
      <c r="K26" s="1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zoomScale="110" zoomScaleNormal="110" workbookViewId="0">
      <selection activeCell="R1" sqref="R1:S6"/>
    </sheetView>
  </sheetViews>
  <sheetFormatPr defaultColWidth="31.28515625" defaultRowHeight="15" x14ac:dyDescent="0.25"/>
  <cols>
    <col min="1" max="1" width="34.5703125" bestFit="1" customWidth="1"/>
    <col min="2" max="17" width="7.42578125" bestFit="1" customWidth="1"/>
    <col min="18" max="18" width="7.42578125" customWidth="1"/>
    <col min="19" max="19" width="7.570312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 s="48">
        <v>2020</v>
      </c>
      <c r="S1" s="48">
        <v>2021</v>
      </c>
    </row>
    <row r="2" spans="1:19" x14ac:dyDescent="0.25">
      <c r="A2" t="s">
        <v>130</v>
      </c>
      <c r="B2" s="2">
        <v>23664</v>
      </c>
      <c r="C2" s="2">
        <v>22243</v>
      </c>
      <c r="D2" s="2">
        <v>19710</v>
      </c>
      <c r="E2" s="2">
        <v>18610</v>
      </c>
      <c r="F2" s="2">
        <v>17560</v>
      </c>
      <c r="G2" s="2">
        <v>17113</v>
      </c>
      <c r="H2" s="2">
        <v>18130</v>
      </c>
      <c r="I2" s="2">
        <v>17177</v>
      </c>
      <c r="J2" s="2">
        <v>16368</v>
      </c>
      <c r="K2" s="2">
        <v>16497</v>
      </c>
      <c r="L2" s="2">
        <v>16766</v>
      </c>
      <c r="M2" s="2">
        <v>16780</v>
      </c>
      <c r="N2" s="2">
        <v>16210</v>
      </c>
      <c r="O2" s="2">
        <v>15748</v>
      </c>
      <c r="P2" s="2">
        <v>15430</v>
      </c>
      <c r="Q2" s="2">
        <v>15593</v>
      </c>
      <c r="R2" s="57">
        <v>16628</v>
      </c>
      <c r="S2" s="14">
        <v>17967</v>
      </c>
    </row>
    <row r="3" spans="1:19" x14ac:dyDescent="0.25">
      <c r="A3" t="s">
        <v>100</v>
      </c>
      <c r="K3" s="57">
        <v>426</v>
      </c>
      <c r="L3" s="57">
        <v>595</v>
      </c>
      <c r="M3" s="57">
        <v>578</v>
      </c>
      <c r="N3" s="57">
        <v>540</v>
      </c>
      <c r="O3" s="57">
        <v>511</v>
      </c>
      <c r="P3" s="57">
        <v>566</v>
      </c>
      <c r="Q3" s="57">
        <v>619</v>
      </c>
      <c r="R3" s="57">
        <v>562</v>
      </c>
      <c r="S3" s="14">
        <v>674</v>
      </c>
    </row>
    <row r="4" spans="1:19" x14ac:dyDescent="0.25">
      <c r="A4" t="s">
        <v>99</v>
      </c>
      <c r="K4" s="57">
        <v>1405</v>
      </c>
      <c r="L4" s="57">
        <v>1610</v>
      </c>
      <c r="M4" s="57">
        <v>1274</v>
      </c>
      <c r="N4" s="57">
        <v>1349</v>
      </c>
      <c r="O4" s="57">
        <v>1413</v>
      </c>
      <c r="P4" s="57">
        <v>1109</v>
      </c>
      <c r="Q4" s="57">
        <v>1428</v>
      </c>
      <c r="R4" s="57">
        <v>1647</v>
      </c>
      <c r="S4" s="14">
        <v>1591</v>
      </c>
    </row>
    <row r="5" spans="1:19" x14ac:dyDescent="0.25">
      <c r="A5" t="s">
        <v>1</v>
      </c>
      <c r="B5" s="2">
        <v>2128</v>
      </c>
      <c r="C5" s="2">
        <v>1267</v>
      </c>
      <c r="D5" s="2">
        <v>839</v>
      </c>
      <c r="E5" s="2">
        <v>876</v>
      </c>
      <c r="F5" s="2">
        <v>845</v>
      </c>
      <c r="G5" s="2">
        <v>2028</v>
      </c>
      <c r="H5" s="2">
        <v>3197</v>
      </c>
      <c r="I5" s="2">
        <v>2417</v>
      </c>
      <c r="J5" s="2">
        <v>1933</v>
      </c>
      <c r="K5" s="2">
        <v>2275</v>
      </c>
      <c r="L5" s="2">
        <v>2630</v>
      </c>
      <c r="M5" s="2">
        <v>2826</v>
      </c>
      <c r="N5" s="2">
        <v>2110</v>
      </c>
      <c r="O5" s="2">
        <v>1514</v>
      </c>
      <c r="P5" s="2">
        <v>1421</v>
      </c>
      <c r="Q5" s="2">
        <v>1687</v>
      </c>
      <c r="R5" s="57">
        <v>2522</v>
      </c>
      <c r="S5" s="14">
        <v>3564</v>
      </c>
    </row>
    <row r="6" spans="1:19" x14ac:dyDescent="0.25">
      <c r="A6" t="s">
        <v>2</v>
      </c>
      <c r="B6" s="2">
        <v>25579.383587192999</v>
      </c>
      <c r="C6" s="2">
        <v>24770.243539942599</v>
      </c>
      <c r="D6" s="2">
        <v>22389.751201692001</v>
      </c>
      <c r="E6" s="2">
        <v>21179.378287440799</v>
      </c>
      <c r="F6" s="2">
        <v>19940.674716428799</v>
      </c>
      <c r="G6" s="2">
        <v>18143</v>
      </c>
      <c r="H6" s="2">
        <v>17946</v>
      </c>
      <c r="I6" s="2">
        <v>17630</v>
      </c>
      <c r="J6" s="2">
        <v>17094</v>
      </c>
      <c r="K6" s="2">
        <v>16732</v>
      </c>
      <c r="L6" s="2">
        <v>16545</v>
      </c>
      <c r="M6" s="2">
        <v>16312</v>
      </c>
      <c r="N6" s="2">
        <v>16384</v>
      </c>
      <c r="O6" s="2">
        <v>16478</v>
      </c>
      <c r="P6" s="2">
        <v>16181</v>
      </c>
      <c r="Q6" s="2">
        <v>16127</v>
      </c>
      <c r="R6" s="57">
        <v>16435</v>
      </c>
      <c r="S6" s="14">
        <v>16774</v>
      </c>
    </row>
    <row r="7" spans="1:19" x14ac:dyDescent="0.25">
      <c r="O7" s="14"/>
    </row>
    <row r="8" spans="1:19" x14ac:dyDescent="0.25">
      <c r="O8" s="14"/>
    </row>
    <row r="9" spans="1:19" x14ac:dyDescent="0.25">
      <c r="O9" s="14"/>
    </row>
    <row r="11" spans="1:19" x14ac:dyDescent="0.25">
      <c r="R11" s="2"/>
    </row>
    <row r="12" spans="1:19" x14ac:dyDescent="0.25">
      <c r="R12" s="57"/>
    </row>
    <row r="13" spans="1:19" x14ac:dyDescent="0.25">
      <c r="R13" s="57"/>
    </row>
    <row r="14" spans="1:19" x14ac:dyDescent="0.25">
      <c r="R14" s="2"/>
    </row>
    <row r="15" spans="1:19" x14ac:dyDescent="0.25">
      <c r="R15" s="2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L1" sqref="L1:M3"/>
    </sheetView>
  </sheetViews>
  <sheetFormatPr defaultColWidth="35.42578125" defaultRowHeight="15" x14ac:dyDescent="0.25"/>
  <cols>
    <col min="1" max="1" width="28.28515625" bestFit="1" customWidth="1"/>
    <col min="2" max="12" width="9.140625" bestFit="1" customWidth="1"/>
    <col min="13" max="13" width="9.28515625" customWidth="1"/>
  </cols>
  <sheetData>
    <row r="1" spans="1:13" x14ac:dyDescent="0.25"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>
        <v>2019</v>
      </c>
      <c r="L1" s="48">
        <v>2020</v>
      </c>
      <c r="M1" s="48">
        <v>2021</v>
      </c>
    </row>
    <row r="2" spans="1:13" x14ac:dyDescent="0.25">
      <c r="A2" t="s">
        <v>85</v>
      </c>
      <c r="B2" s="8">
        <v>7176100</v>
      </c>
      <c r="C2" s="8">
        <v>7073500</v>
      </c>
      <c r="D2" s="8">
        <v>6970000</v>
      </c>
      <c r="E2" s="8">
        <v>6837000</v>
      </c>
      <c r="F2" s="8">
        <v>6781000</v>
      </c>
      <c r="G2" s="8">
        <v>6928000</v>
      </c>
      <c r="H2" s="8">
        <v>7112000</v>
      </c>
      <c r="I2" s="8">
        <v>7321000</v>
      </c>
      <c r="J2" s="8">
        <v>7530000</v>
      </c>
      <c r="K2" s="58">
        <v>7654200</v>
      </c>
      <c r="L2" s="58">
        <v>7536200</v>
      </c>
      <c r="M2" s="26">
        <v>7811300</v>
      </c>
    </row>
    <row r="3" spans="1:13" x14ac:dyDescent="0.25">
      <c r="A3" t="s">
        <v>86</v>
      </c>
      <c r="B3" s="8">
        <v>1236700</v>
      </c>
      <c r="C3" s="8">
        <v>1237200</v>
      </c>
      <c r="D3" s="8">
        <v>1298700</v>
      </c>
      <c r="E3" s="8">
        <v>1391300</v>
      </c>
      <c r="F3" s="8">
        <v>1396600</v>
      </c>
      <c r="G3" s="8">
        <v>1384900</v>
      </c>
      <c r="H3" s="8">
        <v>1352600</v>
      </c>
      <c r="I3" s="8">
        <v>1270200</v>
      </c>
      <c r="J3" s="8">
        <v>1212600</v>
      </c>
      <c r="K3" s="8">
        <v>1183800</v>
      </c>
      <c r="L3" s="58">
        <v>1256100</v>
      </c>
      <c r="M3" s="26">
        <v>1170500</v>
      </c>
    </row>
    <row r="6" spans="1:13" x14ac:dyDescent="0.25">
      <c r="J6" s="26"/>
      <c r="K6" s="26"/>
      <c r="L6" s="2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S8" sqref="S1:S8"/>
    </sheetView>
  </sheetViews>
  <sheetFormatPr defaultRowHeight="15" x14ac:dyDescent="0.25"/>
  <cols>
    <col min="1" max="1" width="10" bestFit="1" customWidth="1"/>
    <col min="2" max="19" width="9" bestFit="1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 s="48">
        <v>2021</v>
      </c>
    </row>
    <row r="2" spans="1:19" x14ac:dyDescent="0.25">
      <c r="A2" t="s">
        <v>18</v>
      </c>
      <c r="B2" s="5">
        <v>321700</v>
      </c>
      <c r="C2" s="5">
        <v>306700</v>
      </c>
      <c r="D2" s="5">
        <v>249200</v>
      </c>
      <c r="E2" s="5">
        <v>192000</v>
      </c>
      <c r="F2" s="5">
        <v>170800</v>
      </c>
      <c r="G2" s="5">
        <v>269900</v>
      </c>
      <c r="H2" s="5">
        <v>263700</v>
      </c>
      <c r="I2" s="5">
        <v>269900</v>
      </c>
      <c r="J2" s="5">
        <v>340200</v>
      </c>
      <c r="K2" s="5">
        <v>437700</v>
      </c>
      <c r="L2" s="5">
        <v>440800</v>
      </c>
      <c r="M2" s="5">
        <v>445900</v>
      </c>
      <c r="N2" s="5">
        <v>412000</v>
      </c>
      <c r="O2" s="5">
        <v>330000</v>
      </c>
      <c r="P2" s="5">
        <v>262749</v>
      </c>
      <c r="Q2" s="5">
        <v>223453</v>
      </c>
      <c r="R2" s="5">
        <v>285660</v>
      </c>
      <c r="S2" s="70">
        <v>191775</v>
      </c>
    </row>
    <row r="3" spans="1:19" x14ac:dyDescent="0.25">
      <c r="A3" t="s">
        <v>66</v>
      </c>
      <c r="B3" s="5">
        <v>42700</v>
      </c>
      <c r="C3" s="5">
        <v>39800</v>
      </c>
      <c r="D3" s="5">
        <v>41000</v>
      </c>
      <c r="E3" s="5">
        <v>42000</v>
      </c>
      <c r="F3" s="5">
        <v>43000</v>
      </c>
      <c r="G3" s="5">
        <v>43000</v>
      </c>
      <c r="H3" s="5">
        <v>43000</v>
      </c>
      <c r="I3" s="5">
        <v>42700</v>
      </c>
      <c r="J3" s="5">
        <v>41900</v>
      </c>
      <c r="K3" s="5">
        <v>40000</v>
      </c>
      <c r="L3" s="5">
        <v>44000</v>
      </c>
      <c r="M3" s="5">
        <v>42400</v>
      </c>
      <c r="N3" s="5">
        <v>43000</v>
      </c>
      <c r="O3" s="5">
        <v>42300</v>
      </c>
      <c r="P3" s="5">
        <v>43214</v>
      </c>
      <c r="Q3" s="5">
        <v>43597</v>
      </c>
      <c r="R3" s="5">
        <v>48065</v>
      </c>
      <c r="S3" s="70">
        <v>53982</v>
      </c>
    </row>
    <row r="4" spans="1:19" x14ac:dyDescent="0.25">
      <c r="A4" t="s">
        <v>19</v>
      </c>
      <c r="B4" s="5">
        <v>64200</v>
      </c>
      <c r="C4" s="5">
        <v>76800</v>
      </c>
      <c r="D4" s="5">
        <v>90500</v>
      </c>
      <c r="E4" s="5">
        <v>88000</v>
      </c>
      <c r="F4" s="5">
        <v>80800</v>
      </c>
      <c r="G4" s="5">
        <v>87300</v>
      </c>
      <c r="H4" s="5">
        <v>98400</v>
      </c>
      <c r="I4" s="5">
        <v>100100</v>
      </c>
      <c r="J4" s="5">
        <v>99600</v>
      </c>
      <c r="K4" s="5">
        <v>95700</v>
      </c>
      <c r="L4" s="5">
        <v>91800</v>
      </c>
      <c r="M4" s="5">
        <v>88000</v>
      </c>
      <c r="N4" s="5">
        <v>87200</v>
      </c>
      <c r="O4" s="5">
        <v>90400</v>
      </c>
      <c r="P4" s="5">
        <v>94682</v>
      </c>
      <c r="Q4" s="5">
        <v>98368</v>
      </c>
      <c r="R4" s="5">
        <v>106814</v>
      </c>
      <c r="S4" s="70">
        <v>106657</v>
      </c>
    </row>
    <row r="5" spans="1:19" x14ac:dyDescent="0.25">
      <c r="A5" t="s">
        <v>67</v>
      </c>
      <c r="B5" s="5">
        <v>55500</v>
      </c>
      <c r="C5" s="5">
        <v>53400</v>
      </c>
      <c r="D5" s="5">
        <v>47300</v>
      </c>
      <c r="E5" s="5">
        <v>43000</v>
      </c>
      <c r="F5" s="5">
        <v>38700</v>
      </c>
      <c r="G5" s="5">
        <v>34300</v>
      </c>
      <c r="H5" s="5">
        <v>30400</v>
      </c>
      <c r="I5" s="5">
        <v>26000</v>
      </c>
      <c r="J5" s="5">
        <v>22500</v>
      </c>
      <c r="K5" s="5">
        <v>19600</v>
      </c>
      <c r="L5" s="5">
        <v>17200</v>
      </c>
      <c r="M5" s="5">
        <v>15100</v>
      </c>
      <c r="N5" s="5">
        <v>13500</v>
      </c>
      <c r="O5" s="5">
        <v>12000</v>
      </c>
      <c r="P5" s="5">
        <v>10803</v>
      </c>
      <c r="Q5" s="5">
        <v>9728</v>
      </c>
      <c r="R5" s="5">
        <v>8424</v>
      </c>
      <c r="S5" s="70">
        <v>7297</v>
      </c>
    </row>
    <row r="6" spans="1:19" x14ac:dyDescent="0.25">
      <c r="A6" t="s">
        <v>20</v>
      </c>
      <c r="B6" s="5">
        <v>142600</v>
      </c>
      <c r="C6" s="5">
        <v>147200</v>
      </c>
      <c r="D6" s="5">
        <v>155900</v>
      </c>
      <c r="E6" s="5">
        <v>166800</v>
      </c>
      <c r="F6" s="5">
        <v>178600</v>
      </c>
      <c r="G6" s="5">
        <v>192000</v>
      </c>
      <c r="H6" s="5">
        <v>205100</v>
      </c>
      <c r="I6" s="5">
        <v>216200</v>
      </c>
      <c r="J6" s="5">
        <v>226500</v>
      </c>
      <c r="K6" s="5">
        <v>238700</v>
      </c>
      <c r="L6" s="5">
        <v>250600</v>
      </c>
      <c r="M6" s="5">
        <v>248800</v>
      </c>
      <c r="N6" s="5">
        <v>247100</v>
      </c>
      <c r="O6" s="5">
        <v>245800</v>
      </c>
      <c r="P6" s="5">
        <v>245097</v>
      </c>
      <c r="Q6" s="5">
        <v>244183</v>
      </c>
      <c r="R6" s="5">
        <v>243134</v>
      </c>
      <c r="S6" s="70">
        <v>243200</v>
      </c>
    </row>
    <row r="7" spans="1:19" x14ac:dyDescent="0.25">
      <c r="A7" t="s">
        <v>21</v>
      </c>
      <c r="B7">
        <v>0</v>
      </c>
      <c r="C7">
        <v>0</v>
      </c>
      <c r="D7" s="5">
        <v>19100</v>
      </c>
      <c r="E7" s="5">
        <v>38400</v>
      </c>
      <c r="F7" s="5">
        <v>59400</v>
      </c>
      <c r="G7" s="5">
        <v>82800</v>
      </c>
      <c r="H7" s="5">
        <v>110100</v>
      </c>
      <c r="I7" s="5">
        <v>138400</v>
      </c>
      <c r="J7" s="5">
        <v>161700</v>
      </c>
      <c r="K7" s="5">
        <v>186500</v>
      </c>
      <c r="L7" s="5">
        <v>209600</v>
      </c>
      <c r="M7" s="5">
        <v>229600</v>
      </c>
      <c r="N7" s="5">
        <v>253300</v>
      </c>
      <c r="O7" s="5">
        <v>277000</v>
      </c>
      <c r="P7" s="5">
        <v>302513</v>
      </c>
      <c r="Q7" s="5">
        <v>327952</v>
      </c>
      <c r="R7" s="5">
        <v>349468</v>
      </c>
      <c r="S7" s="70">
        <v>373084</v>
      </c>
    </row>
    <row r="8" spans="1:19" x14ac:dyDescent="0.25">
      <c r="A8" t="s">
        <v>22</v>
      </c>
      <c r="B8" s="5">
        <v>765800</v>
      </c>
      <c r="C8" s="5">
        <v>703100</v>
      </c>
      <c r="D8" s="5">
        <v>639000</v>
      </c>
      <c r="E8" s="5">
        <v>596000</v>
      </c>
      <c r="F8" s="5">
        <v>558100</v>
      </c>
      <c r="G8" s="5">
        <v>521700</v>
      </c>
      <c r="H8" s="5">
        <v>486300</v>
      </c>
      <c r="I8" s="5">
        <v>443900</v>
      </c>
      <c r="J8" s="5">
        <v>406200</v>
      </c>
      <c r="K8" s="5">
        <v>373100</v>
      </c>
      <c r="L8" s="5">
        <v>343000</v>
      </c>
      <c r="M8" s="5">
        <v>315100</v>
      </c>
      <c r="N8" s="5">
        <v>293000</v>
      </c>
      <c r="O8" s="5">
        <v>272500</v>
      </c>
      <c r="P8" s="5">
        <v>253562</v>
      </c>
      <c r="Q8" s="5">
        <v>236515</v>
      </c>
      <c r="R8" s="5">
        <v>214584</v>
      </c>
      <c r="S8" s="70">
        <v>194474</v>
      </c>
    </row>
    <row r="9" spans="1:19" x14ac:dyDescent="0.25">
      <c r="S9" s="5"/>
    </row>
    <row r="10" spans="1:19" x14ac:dyDescent="0.25">
      <c r="Q10" s="5"/>
      <c r="R10" s="5"/>
      <c r="S10" s="5"/>
    </row>
    <row r="11" spans="1:19" x14ac:dyDescent="0.25">
      <c r="P11" s="18"/>
      <c r="Q11" s="18"/>
      <c r="R11" s="18"/>
    </row>
    <row r="12" spans="1:19" x14ac:dyDescent="0.25">
      <c r="P12" s="18"/>
      <c r="Q12" s="18"/>
      <c r="R12" s="18"/>
    </row>
    <row r="13" spans="1:19" x14ac:dyDescent="0.25">
      <c r="P13" s="33"/>
      <c r="Q13" s="33"/>
      <c r="R13" s="33"/>
    </row>
    <row r="14" spans="1:19" x14ac:dyDescent="0.25">
      <c r="P14" s="33"/>
      <c r="Q14" s="33"/>
      <c r="R14" s="33"/>
    </row>
    <row r="15" spans="1:19" x14ac:dyDescent="0.25">
      <c r="P15" s="33"/>
      <c r="Q15" s="33"/>
      <c r="R15" s="33"/>
    </row>
    <row r="16" spans="1:19" x14ac:dyDescent="0.25">
      <c r="P16" s="33"/>
      <c r="Q16" s="33"/>
      <c r="R16" s="33"/>
    </row>
    <row r="17" spans="16:18" x14ac:dyDescent="0.25">
      <c r="P17" s="18"/>
      <c r="Q17" s="18"/>
      <c r="R17" s="1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S1" sqref="S1:S4"/>
    </sheetView>
  </sheetViews>
  <sheetFormatPr defaultRowHeight="15" x14ac:dyDescent="0.25"/>
  <cols>
    <col min="1" max="1" width="21.85546875" bestFit="1" customWidth="1"/>
    <col min="2" max="15" width="7.5703125" bestFit="1" customWidth="1"/>
    <col min="16" max="18" width="7.7109375" customWidth="1"/>
    <col min="19" max="19" width="7.570312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 s="48">
        <v>2021</v>
      </c>
    </row>
    <row r="2" spans="1:19" x14ac:dyDescent="0.25">
      <c r="A2" t="s">
        <v>77</v>
      </c>
      <c r="B2" s="8">
        <v>426200</v>
      </c>
      <c r="C2" s="8">
        <v>376400</v>
      </c>
      <c r="D2" s="8">
        <v>311100</v>
      </c>
      <c r="E2" s="8">
        <v>253000</v>
      </c>
      <c r="F2" s="8">
        <v>242100</v>
      </c>
      <c r="G2" s="8">
        <v>427600</v>
      </c>
      <c r="H2" s="8">
        <v>414600</v>
      </c>
      <c r="I2" s="8">
        <v>414000</v>
      </c>
      <c r="J2" s="8">
        <v>502500</v>
      </c>
      <c r="K2" s="8">
        <v>613200</v>
      </c>
      <c r="L2" s="8">
        <v>605200</v>
      </c>
      <c r="M2" s="8">
        <v>583700</v>
      </c>
      <c r="N2" s="8">
        <v>491000</v>
      </c>
      <c r="O2" s="8">
        <v>390200</v>
      </c>
      <c r="P2" s="8">
        <v>335518</v>
      </c>
      <c r="Q2" s="8">
        <v>329968</v>
      </c>
      <c r="R2" s="8">
        <v>479069</v>
      </c>
      <c r="S2" s="26">
        <v>292464</v>
      </c>
    </row>
    <row r="3" spans="1:19" x14ac:dyDescent="0.25">
      <c r="A3" t="s">
        <v>78</v>
      </c>
      <c r="B3" s="8">
        <v>383600</v>
      </c>
      <c r="C3" s="8">
        <v>392100</v>
      </c>
      <c r="D3" s="8">
        <v>369800</v>
      </c>
      <c r="E3" s="8">
        <v>311200</v>
      </c>
      <c r="F3" s="8">
        <v>262800</v>
      </c>
      <c r="G3" s="8">
        <v>328600</v>
      </c>
      <c r="H3" s="8">
        <v>420800</v>
      </c>
      <c r="I3" s="8">
        <v>407900</v>
      </c>
      <c r="J3" s="8">
        <v>432200</v>
      </c>
      <c r="K3" s="8">
        <v>515700</v>
      </c>
      <c r="L3" s="8">
        <v>602000</v>
      </c>
      <c r="M3" s="8">
        <v>578700</v>
      </c>
      <c r="N3" s="8">
        <v>524900</v>
      </c>
      <c r="O3" s="8">
        <v>472200</v>
      </c>
      <c r="P3" s="8">
        <v>402723</v>
      </c>
      <c r="Q3" s="8">
        <v>369264</v>
      </c>
      <c r="R3" s="8">
        <v>416862</v>
      </c>
      <c r="S3" s="26">
        <v>386349</v>
      </c>
    </row>
    <row r="4" spans="1:19" x14ac:dyDescent="0.25">
      <c r="A4" t="s">
        <v>13</v>
      </c>
      <c r="B4" s="8">
        <v>321700</v>
      </c>
      <c r="C4" s="8">
        <v>306700</v>
      </c>
      <c r="D4" s="8">
        <v>249200</v>
      </c>
      <c r="E4" s="8">
        <v>192000</v>
      </c>
      <c r="F4" s="8">
        <v>170800</v>
      </c>
      <c r="G4" s="8">
        <v>269900</v>
      </c>
      <c r="H4" s="8">
        <v>263700</v>
      </c>
      <c r="I4" s="8">
        <v>269900</v>
      </c>
      <c r="J4" s="8">
        <v>340200</v>
      </c>
      <c r="K4" s="8">
        <v>437700</v>
      </c>
      <c r="L4" s="8">
        <v>440800</v>
      </c>
      <c r="M4" s="8">
        <v>445900</v>
      </c>
      <c r="N4" s="8">
        <v>412000</v>
      </c>
      <c r="O4" s="8">
        <v>330000</v>
      </c>
      <c r="P4" s="8">
        <v>262749</v>
      </c>
      <c r="Q4" s="8">
        <v>223453</v>
      </c>
      <c r="R4" s="8">
        <v>285660</v>
      </c>
      <c r="S4" s="26">
        <v>191775</v>
      </c>
    </row>
    <row r="7" spans="1:19" x14ac:dyDescent="0.25">
      <c r="P7" s="26"/>
      <c r="Q7" s="26"/>
      <c r="R7" s="26"/>
    </row>
    <row r="8" spans="1:19" x14ac:dyDescent="0.25">
      <c r="P8" s="26"/>
      <c r="Q8" s="26"/>
      <c r="R8" s="26"/>
    </row>
    <row r="9" spans="1:19" x14ac:dyDescent="0.25">
      <c r="P9" s="26"/>
      <c r="Q9" s="26"/>
      <c r="R9" s="2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N1" sqref="N1:O6"/>
    </sheetView>
  </sheetViews>
  <sheetFormatPr defaultRowHeight="15" x14ac:dyDescent="0.25"/>
  <cols>
    <col min="1" max="1" width="15.7109375" bestFit="1" customWidth="1"/>
    <col min="2" max="6" width="7.42578125" bestFit="1" customWidth="1"/>
    <col min="7" max="11" width="8.42578125" bestFit="1" customWidth="1"/>
    <col min="12" max="15" width="7.85546875" customWidth="1"/>
  </cols>
  <sheetData>
    <row r="1" spans="1:15" x14ac:dyDescent="0.25"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 s="48">
        <v>2020</v>
      </c>
      <c r="O1" s="48">
        <v>2021</v>
      </c>
    </row>
    <row r="2" spans="1:15" x14ac:dyDescent="0.25">
      <c r="A2" t="s">
        <v>72</v>
      </c>
      <c r="B2" s="2">
        <v>58874</v>
      </c>
      <c r="C2" s="2">
        <v>62100</v>
      </c>
      <c r="D2" s="2">
        <v>65318</v>
      </c>
      <c r="E2" s="2">
        <v>70992</v>
      </c>
      <c r="F2" s="2">
        <v>86342</v>
      </c>
      <c r="G2" s="2">
        <v>112944</v>
      </c>
      <c r="H2" s="2">
        <v>129365</v>
      </c>
      <c r="I2" s="2">
        <v>141031</v>
      </c>
      <c r="J2" s="2">
        <v>137137</v>
      </c>
      <c r="K2" s="2">
        <v>117295</v>
      </c>
      <c r="L2" s="8">
        <v>94146</v>
      </c>
      <c r="M2" s="8">
        <v>74021</v>
      </c>
      <c r="N2" s="58">
        <f>68911+9765</f>
        <v>78676</v>
      </c>
      <c r="O2" s="26">
        <f>26556+28554+9947</f>
        <v>65057</v>
      </c>
    </row>
    <row r="3" spans="1:15" x14ac:dyDescent="0.25">
      <c r="A3" t="s">
        <v>71</v>
      </c>
      <c r="B3" s="2">
        <v>45607</v>
      </c>
      <c r="C3" s="2">
        <v>72872</v>
      </c>
      <c r="D3" s="2">
        <v>79914</v>
      </c>
      <c r="E3" s="2">
        <v>80305</v>
      </c>
      <c r="F3" s="2">
        <v>97968</v>
      </c>
      <c r="G3" s="2">
        <v>126319</v>
      </c>
      <c r="H3" s="2">
        <v>130988</v>
      </c>
      <c r="I3" s="2">
        <v>127009</v>
      </c>
      <c r="J3" s="2">
        <v>113974</v>
      </c>
      <c r="K3" s="2">
        <v>89136</v>
      </c>
      <c r="L3" s="8">
        <v>65835</v>
      </c>
      <c r="M3" s="8">
        <v>54993</v>
      </c>
      <c r="N3" s="58">
        <v>68460</v>
      </c>
      <c r="O3" s="26">
        <v>47516</v>
      </c>
    </row>
    <row r="4" spans="1:15" x14ac:dyDescent="0.25">
      <c r="A4" t="s">
        <v>70</v>
      </c>
      <c r="B4" s="2">
        <v>39163</v>
      </c>
      <c r="C4" s="2">
        <v>72688</v>
      </c>
      <c r="D4" s="2">
        <v>67964</v>
      </c>
      <c r="E4" s="2">
        <v>64590</v>
      </c>
      <c r="F4" s="2">
        <v>80150</v>
      </c>
      <c r="G4" s="2">
        <v>100857</v>
      </c>
      <c r="H4" s="2">
        <v>92494</v>
      </c>
      <c r="I4" s="2">
        <v>85098</v>
      </c>
      <c r="J4" s="2">
        <v>76830</v>
      </c>
      <c r="K4" s="2">
        <v>59570</v>
      </c>
      <c r="L4" s="8">
        <v>48348</v>
      </c>
      <c r="M4" s="8">
        <v>43855</v>
      </c>
      <c r="N4" s="58">
        <v>57829</v>
      </c>
      <c r="O4" s="26">
        <v>37266</v>
      </c>
    </row>
    <row r="5" spans="1:15" x14ac:dyDescent="0.25">
      <c r="A5" t="s">
        <v>69</v>
      </c>
      <c r="B5" s="2">
        <v>21703</v>
      </c>
      <c r="C5" s="2">
        <v>49629</v>
      </c>
      <c r="D5" s="2">
        <v>41092</v>
      </c>
      <c r="E5" s="2">
        <v>43572</v>
      </c>
      <c r="F5" s="2">
        <v>59586</v>
      </c>
      <c r="G5" s="2">
        <v>76920</v>
      </c>
      <c r="H5" s="2">
        <v>70480</v>
      </c>
      <c r="I5" s="2">
        <v>73545</v>
      </c>
      <c r="J5" s="2">
        <v>67797</v>
      </c>
      <c r="K5" s="2">
        <v>52527</v>
      </c>
      <c r="L5" s="8">
        <v>44220</v>
      </c>
      <c r="M5" s="8">
        <v>41463</v>
      </c>
      <c r="N5" s="58">
        <v>61134</v>
      </c>
      <c r="O5" s="26">
        <v>33541</v>
      </c>
    </row>
    <row r="6" spans="1:15" x14ac:dyDescent="0.25">
      <c r="A6" t="s">
        <v>68</v>
      </c>
      <c r="B6" s="2">
        <v>5507</v>
      </c>
      <c r="C6" s="2">
        <v>12573</v>
      </c>
      <c r="D6" s="2">
        <v>9453</v>
      </c>
      <c r="E6" s="2">
        <v>10443</v>
      </c>
      <c r="F6" s="2">
        <v>16121</v>
      </c>
      <c r="G6" s="2">
        <v>20683</v>
      </c>
      <c r="H6" s="2">
        <v>17506</v>
      </c>
      <c r="I6" s="2">
        <v>19193</v>
      </c>
      <c r="J6" s="2">
        <v>16251</v>
      </c>
      <c r="K6" s="2">
        <v>11425</v>
      </c>
      <c r="L6" s="8">
        <v>10198</v>
      </c>
      <c r="M6" s="8">
        <v>9116</v>
      </c>
      <c r="N6" s="58">
        <v>19541</v>
      </c>
      <c r="O6" s="26">
        <v>8385</v>
      </c>
    </row>
    <row r="10" spans="1:15" x14ac:dyDescent="0.25">
      <c r="L10" s="34"/>
      <c r="M10" s="34"/>
      <c r="N10" s="34"/>
    </row>
    <row r="11" spans="1:15" x14ac:dyDescent="0.25">
      <c r="L11" s="34"/>
      <c r="M11" s="34"/>
      <c r="N11" s="34"/>
    </row>
    <row r="12" spans="1:15" x14ac:dyDescent="0.25">
      <c r="L12" s="34"/>
      <c r="M12" s="34"/>
      <c r="N12" s="34"/>
    </row>
    <row r="13" spans="1:15" x14ac:dyDescent="0.25">
      <c r="L13" s="34"/>
      <c r="M13" s="34"/>
      <c r="N13" s="34"/>
    </row>
    <row r="14" spans="1:15" x14ac:dyDescent="0.25">
      <c r="L14" s="34"/>
      <c r="M14" s="34"/>
      <c r="N14" s="3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S1" sqref="S1:S4"/>
    </sheetView>
  </sheetViews>
  <sheetFormatPr defaultRowHeight="15" x14ac:dyDescent="0.25"/>
  <cols>
    <col min="1" max="1" width="21.85546875" bestFit="1" customWidth="1"/>
    <col min="2" max="2" width="7.5703125" bestFit="1" customWidth="1"/>
    <col min="3" max="3" width="8.140625" bestFit="1" customWidth="1"/>
    <col min="4" max="15" width="7.5703125" bestFit="1" customWidth="1"/>
    <col min="16" max="19" width="7.710937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 s="48">
        <v>2021</v>
      </c>
    </row>
    <row r="2" spans="1:19" x14ac:dyDescent="0.25">
      <c r="A2" t="s">
        <v>77</v>
      </c>
      <c r="B2" s="8">
        <v>59200</v>
      </c>
      <c r="C2" s="8">
        <v>19900</v>
      </c>
      <c r="D2" s="8">
        <v>11000</v>
      </c>
      <c r="E2" s="8">
        <v>11700</v>
      </c>
      <c r="F2" s="8">
        <v>8200</v>
      </c>
      <c r="G2" s="8">
        <v>5600</v>
      </c>
      <c r="H2" s="8">
        <v>4300</v>
      </c>
      <c r="I2" s="8">
        <v>3100</v>
      </c>
      <c r="J2" s="8">
        <v>2200</v>
      </c>
      <c r="K2" s="8">
        <v>1000</v>
      </c>
      <c r="L2" s="8">
        <v>1000</v>
      </c>
      <c r="M2" s="8">
        <v>900</v>
      </c>
      <c r="N2" s="8">
        <v>700</v>
      </c>
      <c r="O2" s="8">
        <v>700</v>
      </c>
      <c r="P2" s="8">
        <v>723</v>
      </c>
      <c r="Q2" s="8">
        <v>578</v>
      </c>
      <c r="R2" s="8">
        <v>548</v>
      </c>
      <c r="S2" s="26">
        <v>654</v>
      </c>
    </row>
    <row r="3" spans="1:19" x14ac:dyDescent="0.25">
      <c r="A3" t="s">
        <v>78</v>
      </c>
      <c r="B3" s="8">
        <v>78900</v>
      </c>
      <c r="C3" s="10">
        <v>82300</v>
      </c>
      <c r="D3" s="8">
        <v>75000</v>
      </c>
      <c r="E3" s="8">
        <v>54700</v>
      </c>
      <c r="F3" s="8">
        <v>46100</v>
      </c>
      <c r="G3" s="8">
        <v>42000</v>
      </c>
      <c r="H3" s="8">
        <v>39700</v>
      </c>
      <c r="I3" s="8">
        <v>45500</v>
      </c>
      <c r="J3" s="8">
        <v>39900</v>
      </c>
      <c r="K3" s="8">
        <v>34500</v>
      </c>
      <c r="L3" s="8">
        <v>31200</v>
      </c>
      <c r="M3" s="8">
        <v>28800</v>
      </c>
      <c r="N3" s="8">
        <v>22800</v>
      </c>
      <c r="O3" s="8">
        <v>21000</v>
      </c>
      <c r="P3" s="8">
        <v>20143</v>
      </c>
      <c r="Q3" s="8">
        <v>17597</v>
      </c>
      <c r="R3" s="8">
        <v>22461</v>
      </c>
      <c r="S3" s="26">
        <v>20742</v>
      </c>
    </row>
    <row r="4" spans="1:19" x14ac:dyDescent="0.25">
      <c r="A4" t="s">
        <v>13</v>
      </c>
      <c r="B4" s="8">
        <v>765800</v>
      </c>
      <c r="C4" s="8">
        <v>703100</v>
      </c>
      <c r="D4" s="8">
        <v>639000</v>
      </c>
      <c r="E4" s="8">
        <v>596000</v>
      </c>
      <c r="F4" s="8">
        <v>558100</v>
      </c>
      <c r="G4" s="8">
        <v>521700</v>
      </c>
      <c r="H4" s="8">
        <v>486300</v>
      </c>
      <c r="I4" s="8">
        <v>443900</v>
      </c>
      <c r="J4" s="8">
        <v>406200</v>
      </c>
      <c r="K4" s="8">
        <v>373100</v>
      </c>
      <c r="L4" s="8">
        <v>343000</v>
      </c>
      <c r="M4" s="8">
        <v>315100</v>
      </c>
      <c r="N4" s="8">
        <v>293000</v>
      </c>
      <c r="O4" s="8">
        <v>272500</v>
      </c>
      <c r="P4" s="8">
        <v>253562</v>
      </c>
      <c r="Q4" s="8">
        <v>236515</v>
      </c>
      <c r="R4" s="8">
        <v>214584</v>
      </c>
      <c r="S4" s="26">
        <v>194474</v>
      </c>
    </row>
    <row r="7" spans="1:19" x14ac:dyDescent="0.25">
      <c r="P7" s="35"/>
      <c r="Q7" s="35"/>
      <c r="R7" s="35"/>
    </row>
    <row r="8" spans="1:19" x14ac:dyDescent="0.25">
      <c r="P8" s="35"/>
      <c r="Q8" s="35"/>
      <c r="R8" s="35"/>
    </row>
    <row r="9" spans="1:19" x14ac:dyDescent="0.25">
      <c r="P9" s="36"/>
      <c r="Q9" s="36"/>
      <c r="R9" s="3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P1" sqref="P1:Q6"/>
    </sheetView>
  </sheetViews>
  <sheetFormatPr defaultRowHeight="15" x14ac:dyDescent="0.25"/>
  <cols>
    <col min="1" max="1" width="30.85546875" bestFit="1" customWidth="1"/>
    <col min="2" max="3" width="6.5703125" bestFit="1" customWidth="1"/>
    <col min="4" max="4" width="7.140625" bestFit="1" customWidth="1"/>
    <col min="5" max="5" width="6.5703125" bestFit="1" customWidth="1"/>
    <col min="6" max="16" width="7.5703125" bestFit="1" customWidth="1"/>
    <col min="17" max="17" width="7.7109375" customWidth="1"/>
  </cols>
  <sheetData>
    <row r="1" spans="1:17" x14ac:dyDescent="0.25"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 s="48">
        <v>2020</v>
      </c>
      <c r="Q1" s="48">
        <v>2021</v>
      </c>
    </row>
    <row r="2" spans="1:17" x14ac:dyDescent="0.25">
      <c r="A2" t="s">
        <v>77</v>
      </c>
      <c r="B2" s="8">
        <v>21000</v>
      </c>
      <c r="C2" s="8">
        <v>22300</v>
      </c>
      <c r="D2" s="8">
        <v>24900</v>
      </c>
      <c r="E2" s="8">
        <v>29300</v>
      </c>
      <c r="F2" s="8">
        <v>35600</v>
      </c>
      <c r="G2" s="8">
        <v>37900</v>
      </c>
      <c r="H2" s="8">
        <v>33900</v>
      </c>
      <c r="I2" s="8">
        <v>37100</v>
      </c>
      <c r="J2" s="8">
        <v>36900</v>
      </c>
      <c r="K2" s="8">
        <v>35800</v>
      </c>
      <c r="L2" s="8">
        <v>40000</v>
      </c>
      <c r="M2" s="8">
        <v>41700</v>
      </c>
      <c r="N2" s="8">
        <v>43416</v>
      </c>
      <c r="O2" s="8">
        <v>45810</v>
      </c>
      <c r="P2" s="58">
        <v>49742</v>
      </c>
      <c r="Q2" s="26">
        <v>55431</v>
      </c>
    </row>
    <row r="3" spans="1:17" x14ac:dyDescent="0.25">
      <c r="A3" t="s">
        <v>78</v>
      </c>
      <c r="B3" s="8">
        <v>2000</v>
      </c>
      <c r="C3" s="8">
        <v>3000</v>
      </c>
      <c r="D3" s="10">
        <v>4100</v>
      </c>
      <c r="E3" s="8">
        <v>6000</v>
      </c>
      <c r="F3" s="8">
        <v>8500</v>
      </c>
      <c r="G3" s="8">
        <v>9800</v>
      </c>
      <c r="H3" s="8">
        <v>10800</v>
      </c>
      <c r="I3" s="8">
        <v>12700</v>
      </c>
      <c r="J3" s="8">
        <v>14100</v>
      </c>
      <c r="K3" s="8">
        <v>16100</v>
      </c>
      <c r="L3" s="8">
        <v>16600</v>
      </c>
      <c r="M3" s="8">
        <v>18400</v>
      </c>
      <c r="N3" s="8">
        <v>18790</v>
      </c>
      <c r="O3" s="8">
        <v>19938</v>
      </c>
      <c r="P3" s="58">
        <v>26610</v>
      </c>
      <c r="Q3" s="26">
        <v>28921</v>
      </c>
    </row>
    <row r="4" spans="1:17" x14ac:dyDescent="0.25">
      <c r="A4" t="s">
        <v>80</v>
      </c>
      <c r="B4" s="8">
        <v>3700</v>
      </c>
      <c r="C4" s="8">
        <v>8400</v>
      </c>
      <c r="D4" s="8">
        <v>13800</v>
      </c>
      <c r="E4" s="8">
        <v>20000</v>
      </c>
      <c r="F4" s="8">
        <v>28200</v>
      </c>
      <c r="G4" s="8">
        <v>36000</v>
      </c>
      <c r="H4" s="8">
        <v>42800</v>
      </c>
      <c r="I4" s="8">
        <v>51500</v>
      </c>
      <c r="J4" s="8">
        <v>61300</v>
      </c>
      <c r="K4" s="8">
        <v>72000</v>
      </c>
      <c r="L4" s="8">
        <v>85000</v>
      </c>
      <c r="M4" s="8">
        <v>98200</v>
      </c>
      <c r="N4" s="8">
        <v>112929</v>
      </c>
      <c r="O4" s="8">
        <v>127483</v>
      </c>
      <c r="P4" s="58">
        <v>136937</v>
      </c>
      <c r="Q4" s="26">
        <v>146273</v>
      </c>
    </row>
    <row r="5" spans="1:17" x14ac:dyDescent="0.25">
      <c r="A5" t="s">
        <v>81</v>
      </c>
      <c r="B5" s="8">
        <v>15400</v>
      </c>
      <c r="C5" s="8">
        <v>30000</v>
      </c>
      <c r="D5" s="8">
        <v>45600</v>
      </c>
      <c r="E5" s="8">
        <v>62800</v>
      </c>
      <c r="F5" s="8">
        <v>81900</v>
      </c>
      <c r="G5" s="8">
        <v>102400</v>
      </c>
      <c r="H5" s="8">
        <v>118900</v>
      </c>
      <c r="I5" s="8">
        <v>135000</v>
      </c>
      <c r="J5" s="8">
        <v>148300</v>
      </c>
      <c r="K5" s="8">
        <v>157600</v>
      </c>
      <c r="L5" s="8">
        <v>168300</v>
      </c>
      <c r="M5" s="8">
        <v>178800</v>
      </c>
      <c r="N5" s="8">
        <v>189584</v>
      </c>
      <c r="O5" s="8">
        <v>200469</v>
      </c>
      <c r="P5" s="58">
        <v>212531</v>
      </c>
      <c r="Q5" s="26">
        <v>226811</v>
      </c>
    </row>
    <row r="6" spans="1:17" x14ac:dyDescent="0.25">
      <c r="A6" t="s">
        <v>13</v>
      </c>
      <c r="B6" s="8">
        <v>19100</v>
      </c>
      <c r="C6" s="8">
        <v>38400</v>
      </c>
      <c r="D6" s="8">
        <v>59400</v>
      </c>
      <c r="E6" s="8">
        <v>82800</v>
      </c>
      <c r="F6" s="8">
        <v>110100</v>
      </c>
      <c r="G6" s="8">
        <v>138400</v>
      </c>
      <c r="H6" s="8">
        <v>161700</v>
      </c>
      <c r="I6" s="8">
        <v>186500</v>
      </c>
      <c r="J6" s="8">
        <v>209600</v>
      </c>
      <c r="K6" s="8">
        <v>229600</v>
      </c>
      <c r="L6" s="8">
        <v>253300</v>
      </c>
      <c r="M6" s="8">
        <v>277000</v>
      </c>
      <c r="N6" s="8">
        <v>302513</v>
      </c>
      <c r="O6" s="8">
        <v>327952</v>
      </c>
      <c r="P6" s="58">
        <v>349468</v>
      </c>
      <c r="Q6" s="26">
        <v>373084</v>
      </c>
    </row>
    <row r="8" spans="1:17" x14ac:dyDescent="0.25">
      <c r="N8" s="26"/>
      <c r="O8" s="26"/>
      <c r="P8" s="26"/>
    </row>
    <row r="9" spans="1:17" x14ac:dyDescent="0.25">
      <c r="N9" s="26"/>
      <c r="O9" s="26"/>
      <c r="P9" s="26"/>
    </row>
    <row r="10" spans="1:17" x14ac:dyDescent="0.25">
      <c r="N10" s="26"/>
      <c r="O10" s="26"/>
      <c r="P10" s="26"/>
    </row>
    <row r="11" spans="1:17" x14ac:dyDescent="0.25">
      <c r="N11" s="26"/>
      <c r="O11" s="26"/>
      <c r="P11" s="26"/>
    </row>
    <row r="12" spans="1:17" x14ac:dyDescent="0.25">
      <c r="N12" s="26"/>
      <c r="O12" s="26"/>
      <c r="P12" s="26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N1" sqref="N1:O5"/>
    </sheetView>
  </sheetViews>
  <sheetFormatPr defaultRowHeight="15" x14ac:dyDescent="0.25"/>
  <cols>
    <col min="1" max="1" width="15.7109375" bestFit="1" customWidth="1"/>
    <col min="2" max="9" width="6.5703125" bestFit="1" customWidth="1"/>
    <col min="10" max="11" width="7.5703125" bestFit="1" customWidth="1"/>
    <col min="12" max="14" width="7.7109375" customWidth="1"/>
    <col min="15" max="15" width="7.85546875" customWidth="1"/>
  </cols>
  <sheetData>
    <row r="1" spans="1:15" x14ac:dyDescent="0.25"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 s="48">
        <v>2020</v>
      </c>
      <c r="O1" s="48">
        <v>2021</v>
      </c>
    </row>
    <row r="2" spans="1:15" x14ac:dyDescent="0.25">
      <c r="A2" t="s">
        <v>72</v>
      </c>
      <c r="B2" s="8">
        <v>17926</v>
      </c>
      <c r="C2" s="8">
        <v>26433</v>
      </c>
      <c r="D2" s="8">
        <v>36973</v>
      </c>
      <c r="E2" s="8">
        <v>48104</v>
      </c>
      <c r="F2" s="8">
        <v>58756</v>
      </c>
      <c r="G2" s="8">
        <v>70592</v>
      </c>
      <c r="H2" s="8">
        <v>82384</v>
      </c>
      <c r="I2" s="8">
        <v>93720</v>
      </c>
      <c r="J2" s="8">
        <v>107951</v>
      </c>
      <c r="K2" s="8">
        <v>123003</v>
      </c>
      <c r="L2" s="8">
        <v>139355</v>
      </c>
      <c r="M2" s="8">
        <v>156501</v>
      </c>
      <c r="N2" s="58">
        <v>168758</v>
      </c>
      <c r="O2" s="26">
        <v>180834</v>
      </c>
    </row>
    <row r="3" spans="1:15" x14ac:dyDescent="0.25">
      <c r="A3" t="s">
        <v>71</v>
      </c>
      <c r="B3" s="8">
        <v>19271</v>
      </c>
      <c r="C3" s="8">
        <v>26672</v>
      </c>
      <c r="D3" s="8">
        <v>34785</v>
      </c>
      <c r="E3" s="8">
        <v>43389</v>
      </c>
      <c r="F3" s="8">
        <v>50164</v>
      </c>
      <c r="G3" s="8">
        <v>57261</v>
      </c>
      <c r="H3" s="8">
        <v>64012</v>
      </c>
      <c r="I3" s="8">
        <v>69413</v>
      </c>
      <c r="J3" s="8">
        <v>75322</v>
      </c>
      <c r="K3" s="8">
        <v>81040</v>
      </c>
      <c r="L3" s="8">
        <v>86278</v>
      </c>
      <c r="M3" s="8">
        <v>90603</v>
      </c>
      <c r="N3" s="58">
        <v>94665</v>
      </c>
      <c r="O3" s="26">
        <v>99900</v>
      </c>
    </row>
    <row r="4" spans="1:15" x14ac:dyDescent="0.25">
      <c r="A4" t="s">
        <v>70</v>
      </c>
      <c r="B4" s="8">
        <v>13475</v>
      </c>
      <c r="C4" s="8">
        <v>18163</v>
      </c>
      <c r="D4" s="8">
        <v>23688</v>
      </c>
      <c r="E4" s="8">
        <v>29265</v>
      </c>
      <c r="F4" s="8">
        <v>33594</v>
      </c>
      <c r="G4" s="8">
        <v>37877</v>
      </c>
      <c r="H4" s="8">
        <v>41464</v>
      </c>
      <c r="I4" s="8">
        <v>44402</v>
      </c>
      <c r="J4" s="8">
        <v>47883</v>
      </c>
      <c r="K4" s="8">
        <v>50679</v>
      </c>
      <c r="L4" s="8">
        <v>54196</v>
      </c>
      <c r="M4" s="8">
        <v>57635</v>
      </c>
      <c r="N4" s="58">
        <v>61442</v>
      </c>
      <c r="O4" s="26">
        <v>65596</v>
      </c>
    </row>
    <row r="5" spans="1:15" x14ac:dyDescent="0.25">
      <c r="A5" t="s">
        <v>73</v>
      </c>
      <c r="B5" s="8">
        <v>8801</v>
      </c>
      <c r="C5" s="8">
        <v>11560</v>
      </c>
      <c r="D5" s="8">
        <v>14634</v>
      </c>
      <c r="E5" s="8">
        <v>17594</v>
      </c>
      <c r="F5" s="8">
        <v>19226</v>
      </c>
      <c r="G5" s="8">
        <v>20722</v>
      </c>
      <c r="H5" s="8">
        <v>21752</v>
      </c>
      <c r="I5" s="8">
        <v>22079</v>
      </c>
      <c r="J5" s="8">
        <v>22194</v>
      </c>
      <c r="K5" s="8">
        <v>22249</v>
      </c>
      <c r="L5" s="8">
        <v>22684</v>
      </c>
      <c r="M5" s="8">
        <v>23213</v>
      </c>
      <c r="N5" s="58">
        <v>24603</v>
      </c>
      <c r="O5" s="26">
        <v>26754</v>
      </c>
    </row>
    <row r="6" spans="1:15" x14ac:dyDescent="0.25">
      <c r="O6" s="8"/>
    </row>
    <row r="7" spans="1:15" x14ac:dyDescent="0.25">
      <c r="A7" s="48"/>
    </row>
    <row r="8" spans="1:15" x14ac:dyDescent="0.25">
      <c r="L8" s="35"/>
      <c r="M8" s="35"/>
      <c r="N8" s="35"/>
    </row>
    <row r="9" spans="1:15" x14ac:dyDescent="0.25">
      <c r="L9" s="35"/>
      <c r="M9" s="35"/>
      <c r="N9" s="35"/>
    </row>
    <row r="10" spans="1:15" x14ac:dyDescent="0.25">
      <c r="L10" s="35"/>
      <c r="M10" s="35"/>
      <c r="N10" s="35"/>
    </row>
    <row r="11" spans="1:15" x14ac:dyDescent="0.25">
      <c r="L11" s="35"/>
      <c r="M11" s="35"/>
      <c r="N11" s="35"/>
    </row>
    <row r="17" spans="1:1" x14ac:dyDescent="0.25">
      <c r="A17" s="4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S1" sqref="S1:S4"/>
    </sheetView>
  </sheetViews>
  <sheetFormatPr defaultColWidth="23.140625" defaultRowHeight="15" x14ac:dyDescent="0.25"/>
  <cols>
    <col min="1" max="1" width="21.85546875" bestFit="1" customWidth="1"/>
    <col min="2" max="2" width="6.5703125" bestFit="1" customWidth="1"/>
    <col min="3" max="3" width="7.140625" bestFit="1" customWidth="1"/>
    <col min="4" max="15" width="6.5703125" bestFit="1" customWidth="1"/>
    <col min="16" max="18" width="6.7109375" customWidth="1"/>
    <col min="19" max="19" width="6.8554687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 s="48">
        <v>2021</v>
      </c>
    </row>
    <row r="2" spans="1:19" x14ac:dyDescent="0.25">
      <c r="A2" t="s">
        <v>77</v>
      </c>
      <c r="B2" s="8">
        <v>6200</v>
      </c>
      <c r="C2" s="8">
        <v>4700</v>
      </c>
      <c r="D2" s="8">
        <v>1200</v>
      </c>
      <c r="E2" s="8">
        <v>1200</v>
      </c>
      <c r="F2" s="8">
        <v>600</v>
      </c>
      <c r="G2" s="8">
        <v>300</v>
      </c>
      <c r="H2" s="8">
        <v>200</v>
      </c>
      <c r="I2" s="8">
        <v>200</v>
      </c>
      <c r="J2" s="8">
        <v>200</v>
      </c>
      <c r="K2" s="8">
        <v>100</v>
      </c>
      <c r="L2" s="8">
        <v>100</v>
      </c>
      <c r="M2" s="8">
        <v>100</v>
      </c>
      <c r="N2" s="8">
        <v>100</v>
      </c>
      <c r="O2" s="8">
        <v>100</v>
      </c>
      <c r="P2" s="8">
        <v>30</v>
      </c>
      <c r="Q2" s="8">
        <v>50</v>
      </c>
      <c r="R2" s="8">
        <v>40</v>
      </c>
      <c r="S2" s="26">
        <v>30</v>
      </c>
    </row>
    <row r="3" spans="1:19" x14ac:dyDescent="0.25">
      <c r="A3" t="s">
        <v>78</v>
      </c>
      <c r="B3" s="8">
        <v>6600</v>
      </c>
      <c r="C3" s="10">
        <v>6900</v>
      </c>
      <c r="D3" s="8">
        <v>7300</v>
      </c>
      <c r="E3" s="8">
        <v>5500</v>
      </c>
      <c r="F3" s="8">
        <v>4900</v>
      </c>
      <c r="G3" s="8">
        <v>4700</v>
      </c>
      <c r="H3" s="8">
        <v>4000</v>
      </c>
      <c r="I3" s="8">
        <v>4600</v>
      </c>
      <c r="J3" s="8">
        <v>3700</v>
      </c>
      <c r="K3" s="8">
        <v>3100</v>
      </c>
      <c r="L3" s="8">
        <v>2500</v>
      </c>
      <c r="M3" s="8">
        <v>2100</v>
      </c>
      <c r="N3" s="8">
        <v>1600</v>
      </c>
      <c r="O3" s="8">
        <v>1500</v>
      </c>
      <c r="P3" s="8">
        <v>1300</v>
      </c>
      <c r="Q3" s="8">
        <v>1120</v>
      </c>
      <c r="R3" s="8">
        <v>1340</v>
      </c>
      <c r="S3" s="26">
        <v>1150</v>
      </c>
    </row>
    <row r="4" spans="1:19" x14ac:dyDescent="0.25">
      <c r="A4" t="s">
        <v>13</v>
      </c>
      <c r="B4" s="8">
        <v>55500</v>
      </c>
      <c r="C4" s="8">
        <v>53400</v>
      </c>
      <c r="D4" s="8">
        <v>47300</v>
      </c>
      <c r="E4" s="8">
        <v>43000</v>
      </c>
      <c r="F4" s="8">
        <v>38700</v>
      </c>
      <c r="G4" s="8">
        <v>34300</v>
      </c>
      <c r="H4" s="8">
        <v>30400</v>
      </c>
      <c r="I4" s="8">
        <v>26000</v>
      </c>
      <c r="J4" s="8">
        <v>22500</v>
      </c>
      <c r="K4" s="8">
        <v>19600</v>
      </c>
      <c r="L4" s="8">
        <v>17200</v>
      </c>
      <c r="M4" s="8">
        <v>15100</v>
      </c>
      <c r="N4" s="8">
        <v>13500</v>
      </c>
      <c r="O4" s="8">
        <v>12000</v>
      </c>
      <c r="P4" s="8">
        <v>10800</v>
      </c>
      <c r="Q4" s="8">
        <v>9730</v>
      </c>
      <c r="R4" s="8">
        <v>8420</v>
      </c>
      <c r="S4" s="26">
        <v>7300</v>
      </c>
    </row>
    <row r="7" spans="1:19" x14ac:dyDescent="0.25">
      <c r="P7" s="26"/>
      <c r="Q7" s="26"/>
      <c r="R7" s="26"/>
    </row>
    <row r="8" spans="1:19" x14ac:dyDescent="0.25">
      <c r="P8" s="26"/>
      <c r="Q8" s="26"/>
      <c r="R8" s="26"/>
    </row>
    <row r="9" spans="1:19" x14ac:dyDescent="0.25">
      <c r="P9" s="37"/>
      <c r="Q9" s="37"/>
      <c r="R9" s="3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2" sqref="S2:S4"/>
    </sheetView>
  </sheetViews>
  <sheetFormatPr defaultColWidth="37.42578125" defaultRowHeight="15" x14ac:dyDescent="0.25"/>
  <cols>
    <col min="1" max="1" width="37.7109375" bestFit="1" customWidth="1"/>
    <col min="2" max="18" width="7.5703125" bestFit="1" customWidth="1"/>
    <col min="19" max="19" width="7.8554687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>
        <v>2021</v>
      </c>
    </row>
    <row r="2" spans="1:19" x14ac:dyDescent="0.25">
      <c r="A2" t="s">
        <v>77</v>
      </c>
      <c r="B2" s="8">
        <v>9400</v>
      </c>
      <c r="C2" s="8">
        <v>10400</v>
      </c>
      <c r="D2" s="8">
        <v>13600</v>
      </c>
      <c r="E2" s="8">
        <v>15300</v>
      </c>
      <c r="F2" s="8">
        <v>16100</v>
      </c>
      <c r="G2" s="8">
        <v>17600</v>
      </c>
      <c r="H2" s="8">
        <v>17800</v>
      </c>
      <c r="I2" s="8">
        <v>16300</v>
      </c>
      <c r="J2" s="8">
        <v>15300</v>
      </c>
      <c r="K2" s="8">
        <v>17700</v>
      </c>
      <c r="L2" s="8">
        <v>17400</v>
      </c>
      <c r="M2" s="8">
        <v>4500</v>
      </c>
      <c r="N2" s="8">
        <v>4200</v>
      </c>
      <c r="O2" s="8">
        <v>4700</v>
      </c>
      <c r="P2" s="8">
        <v>5200</v>
      </c>
      <c r="Q2" s="8">
        <v>5800</v>
      </c>
      <c r="R2" s="8">
        <v>6400</v>
      </c>
      <c r="S2" s="26">
        <v>6600</v>
      </c>
    </row>
    <row r="3" spans="1:19" x14ac:dyDescent="0.25">
      <c r="A3" t="s">
        <v>78</v>
      </c>
      <c r="B3" s="8">
        <v>4900</v>
      </c>
      <c r="C3" s="8">
        <v>5600</v>
      </c>
      <c r="D3" s="8">
        <v>4900</v>
      </c>
      <c r="E3" s="8">
        <v>4400</v>
      </c>
      <c r="F3" s="8">
        <v>4300</v>
      </c>
      <c r="G3" s="8">
        <v>4300</v>
      </c>
      <c r="H3" s="8">
        <v>4600</v>
      </c>
      <c r="I3" s="8">
        <v>5200</v>
      </c>
      <c r="J3" s="8">
        <v>5100</v>
      </c>
      <c r="K3" s="8">
        <v>5500</v>
      </c>
      <c r="L3" s="8">
        <v>5700</v>
      </c>
      <c r="M3" s="8">
        <v>6400</v>
      </c>
      <c r="N3" s="8">
        <v>6100</v>
      </c>
      <c r="O3" s="8">
        <v>6100</v>
      </c>
      <c r="P3" s="8">
        <v>6500</v>
      </c>
      <c r="Q3" s="8">
        <v>6800</v>
      </c>
      <c r="R3" s="8">
        <v>7500</v>
      </c>
      <c r="S3" s="26">
        <v>5700</v>
      </c>
    </row>
    <row r="4" spans="1:19" x14ac:dyDescent="0.25">
      <c r="A4" t="s">
        <v>13</v>
      </c>
      <c r="B4" s="8">
        <v>142600</v>
      </c>
      <c r="C4" s="8">
        <v>147200</v>
      </c>
      <c r="D4" s="8">
        <v>155900</v>
      </c>
      <c r="E4" s="8">
        <v>166800</v>
      </c>
      <c r="F4" s="8">
        <v>178600</v>
      </c>
      <c r="G4" s="8">
        <v>192000</v>
      </c>
      <c r="H4" s="8">
        <v>205100</v>
      </c>
      <c r="I4" s="8">
        <v>216200</v>
      </c>
      <c r="J4" s="8">
        <v>226500</v>
      </c>
      <c r="K4" s="8">
        <v>238700</v>
      </c>
      <c r="L4" s="8">
        <v>250600</v>
      </c>
      <c r="M4" s="8">
        <v>248800</v>
      </c>
      <c r="N4" s="8">
        <v>247100</v>
      </c>
      <c r="O4" s="8">
        <v>245800</v>
      </c>
      <c r="P4" s="8">
        <v>245100</v>
      </c>
      <c r="Q4" s="8">
        <v>244200</v>
      </c>
      <c r="R4" s="8">
        <v>243100</v>
      </c>
      <c r="S4" s="26">
        <v>243200</v>
      </c>
    </row>
    <row r="7" spans="1:19" x14ac:dyDescent="0.25">
      <c r="P7" s="35"/>
      <c r="Q7" s="35"/>
      <c r="R7" s="35"/>
    </row>
    <row r="8" spans="1:19" x14ac:dyDescent="0.25">
      <c r="P8" s="35"/>
      <c r="Q8" s="35"/>
      <c r="R8" s="35"/>
    </row>
    <row r="9" spans="1:19" x14ac:dyDescent="0.25">
      <c r="P9" s="35"/>
      <c r="Q9" s="35"/>
      <c r="R9" s="35"/>
    </row>
    <row r="10" spans="1:19" x14ac:dyDescent="0.25">
      <c r="P10" s="26"/>
      <c r="Q10" s="26"/>
      <c r="R10" s="26"/>
    </row>
    <row r="11" spans="1:19" x14ac:dyDescent="0.25">
      <c r="P11" s="26"/>
      <c r="Q11" s="26"/>
      <c r="R11" s="26"/>
    </row>
    <row r="12" spans="1:19" x14ac:dyDescent="0.25">
      <c r="P12" s="26"/>
      <c r="Q12" s="26"/>
      <c r="R12" s="2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N1" sqref="N1:O6"/>
    </sheetView>
  </sheetViews>
  <sheetFormatPr defaultRowHeight="15" x14ac:dyDescent="0.25"/>
  <cols>
    <col min="1" max="1" width="15.7109375" bestFit="1" customWidth="1"/>
    <col min="2" max="12" width="7.42578125" bestFit="1" customWidth="1"/>
    <col min="13" max="14" width="8.42578125" bestFit="1" customWidth="1"/>
  </cols>
  <sheetData>
    <row r="1" spans="1:15" x14ac:dyDescent="0.25"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 s="48">
        <v>2020</v>
      </c>
      <c r="O1" s="48">
        <v>2021</v>
      </c>
    </row>
    <row r="2" spans="1:15" x14ac:dyDescent="0.25">
      <c r="A2" t="s">
        <v>72</v>
      </c>
      <c r="B2" s="2">
        <v>18196</v>
      </c>
      <c r="C2" s="2">
        <v>19287</v>
      </c>
      <c r="D2" s="2">
        <v>20282</v>
      </c>
      <c r="E2" s="2">
        <v>20957</v>
      </c>
      <c r="F2" s="2">
        <v>21798</v>
      </c>
      <c r="G2" s="2">
        <v>22865</v>
      </c>
      <c r="H2" s="2">
        <v>23695</v>
      </c>
      <c r="I2" s="2">
        <v>24613</v>
      </c>
      <c r="J2" s="2">
        <v>25679</v>
      </c>
      <c r="K2" s="2">
        <v>26904</v>
      </c>
      <c r="L2" s="2">
        <v>28126</v>
      </c>
      <c r="M2" s="2">
        <v>29748</v>
      </c>
      <c r="N2" s="57">
        <v>30635</v>
      </c>
      <c r="O2" s="14">
        <v>31561</v>
      </c>
    </row>
    <row r="3" spans="1:15" x14ac:dyDescent="0.25">
      <c r="A3" t="s">
        <v>71</v>
      </c>
      <c r="B3" s="2">
        <v>29850</v>
      </c>
      <c r="C3" s="2">
        <v>30977</v>
      </c>
      <c r="D3" s="2">
        <v>32101</v>
      </c>
      <c r="E3" s="2">
        <v>32854</v>
      </c>
      <c r="F3" s="2">
        <v>33665</v>
      </c>
      <c r="G3" s="2">
        <v>34587</v>
      </c>
      <c r="H3" s="2">
        <v>35600</v>
      </c>
      <c r="I3" s="2">
        <v>36222</v>
      </c>
      <c r="J3" s="2">
        <v>36890</v>
      </c>
      <c r="K3" s="2">
        <v>37328</v>
      </c>
      <c r="L3" s="2">
        <v>37366</v>
      </c>
      <c r="M3" s="2">
        <v>37090</v>
      </c>
      <c r="N3" s="57">
        <v>36745</v>
      </c>
      <c r="O3" s="14">
        <v>36895</v>
      </c>
    </row>
    <row r="4" spans="1:15" x14ac:dyDescent="0.25">
      <c r="A4" t="s">
        <v>70</v>
      </c>
      <c r="B4" s="2">
        <v>37559</v>
      </c>
      <c r="C4" s="2">
        <v>37848</v>
      </c>
      <c r="D4" s="2">
        <v>38036</v>
      </c>
      <c r="E4" s="2">
        <v>38473</v>
      </c>
      <c r="F4" s="2">
        <v>39054</v>
      </c>
      <c r="G4" s="2">
        <v>39834</v>
      </c>
      <c r="H4" s="2">
        <v>40587</v>
      </c>
      <c r="I4" s="2">
        <v>41654</v>
      </c>
      <c r="J4" s="2">
        <v>42843</v>
      </c>
      <c r="K4" s="2">
        <v>44541</v>
      </c>
      <c r="L4" s="2">
        <v>47201</v>
      </c>
      <c r="M4" s="2">
        <v>50391</v>
      </c>
      <c r="N4" s="57">
        <v>54271</v>
      </c>
      <c r="O4" s="14">
        <v>58880</v>
      </c>
    </row>
    <row r="5" spans="1:15" x14ac:dyDescent="0.25">
      <c r="A5" t="s">
        <v>69</v>
      </c>
      <c r="B5" s="2">
        <v>43464</v>
      </c>
      <c r="C5" s="2">
        <v>47890</v>
      </c>
      <c r="D5" s="2">
        <v>53102</v>
      </c>
      <c r="E5" s="2">
        <v>58594</v>
      </c>
      <c r="F5" s="2">
        <v>64651</v>
      </c>
      <c r="G5" s="2">
        <v>71531</v>
      </c>
      <c r="H5" s="2">
        <v>78912</v>
      </c>
      <c r="I5" s="2">
        <v>85045</v>
      </c>
      <c r="J5" s="2">
        <v>90890</v>
      </c>
      <c r="K5" s="2">
        <v>95853</v>
      </c>
      <c r="L5" s="2">
        <v>99070</v>
      </c>
      <c r="M5" s="2">
        <v>100551</v>
      </c>
      <c r="N5" s="57">
        <v>100185</v>
      </c>
      <c r="O5" s="14">
        <v>98065</v>
      </c>
    </row>
    <row r="6" spans="1:15" x14ac:dyDescent="0.25">
      <c r="A6" t="s">
        <v>68</v>
      </c>
      <c r="B6" s="2">
        <v>49521</v>
      </c>
      <c r="C6" s="2">
        <v>55954</v>
      </c>
      <c r="D6" s="2">
        <v>61613</v>
      </c>
      <c r="E6" s="2">
        <v>65364</v>
      </c>
      <c r="F6" s="2">
        <v>67313</v>
      </c>
      <c r="G6" s="2">
        <v>69891</v>
      </c>
      <c r="H6" s="2">
        <v>71810</v>
      </c>
      <c r="I6" s="2">
        <v>61285</v>
      </c>
      <c r="J6" s="2">
        <v>50782</v>
      </c>
      <c r="K6" s="2">
        <v>41191</v>
      </c>
      <c r="L6" s="2">
        <v>33334</v>
      </c>
      <c r="M6" s="2">
        <v>26403</v>
      </c>
      <c r="N6" s="57">
        <v>21298</v>
      </c>
      <c r="O6" s="14">
        <v>17799</v>
      </c>
    </row>
    <row r="10" spans="1:15" x14ac:dyDescent="0.25">
      <c r="L10" s="2"/>
      <c r="M10" s="2"/>
      <c r="N10" s="2"/>
    </row>
    <row r="11" spans="1:15" x14ac:dyDescent="0.25">
      <c r="L11" s="2"/>
      <c r="M11" s="2"/>
      <c r="N11" s="2"/>
    </row>
    <row r="12" spans="1:15" x14ac:dyDescent="0.25">
      <c r="L12" s="2"/>
      <c r="M12" s="2"/>
      <c r="N12" s="2"/>
    </row>
    <row r="13" spans="1:15" x14ac:dyDescent="0.25">
      <c r="L13" s="2"/>
      <c r="M13" s="2"/>
      <c r="N13" s="2"/>
    </row>
    <row r="14" spans="1:15" x14ac:dyDescent="0.25">
      <c r="L14" s="2"/>
      <c r="M14" s="2"/>
      <c r="N14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N1" sqref="N1:O5"/>
    </sheetView>
  </sheetViews>
  <sheetFormatPr defaultRowHeight="15" x14ac:dyDescent="0.25"/>
  <cols>
    <col min="1" max="1" width="18.28515625" bestFit="1" customWidth="1"/>
    <col min="2" max="14" width="7.42578125" bestFit="1" customWidth="1"/>
    <col min="15" max="15" width="7.7109375" customWidth="1"/>
  </cols>
  <sheetData>
    <row r="1" spans="1:15" x14ac:dyDescent="0.25"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 s="48">
        <v>2020</v>
      </c>
      <c r="O1" s="48">
        <v>2021</v>
      </c>
    </row>
    <row r="2" spans="1:15" x14ac:dyDescent="0.25">
      <c r="A2" t="s">
        <v>17</v>
      </c>
      <c r="B2" s="2">
        <v>7043</v>
      </c>
      <c r="C2" s="2">
        <v>8230</v>
      </c>
      <c r="D2" s="2">
        <v>9485</v>
      </c>
      <c r="E2" s="2">
        <v>10274</v>
      </c>
      <c r="F2" s="2">
        <v>10770</v>
      </c>
      <c r="G2" s="2">
        <v>9002</v>
      </c>
      <c r="H2" s="2">
        <v>9420</v>
      </c>
      <c r="I2" s="2">
        <v>9370</v>
      </c>
      <c r="J2" s="2">
        <v>8837</v>
      </c>
      <c r="K2" s="2">
        <v>9664</v>
      </c>
      <c r="L2" s="2">
        <v>11267</v>
      </c>
      <c r="M2" s="2">
        <f>11803+1220+99</f>
        <v>13122</v>
      </c>
      <c r="N2" s="57">
        <f>13861+1380+102</f>
        <v>15343</v>
      </c>
      <c r="O2" s="14">
        <f>14054+1213+105</f>
        <v>15372</v>
      </c>
    </row>
    <row r="3" spans="1:15" x14ac:dyDescent="0.25">
      <c r="A3" t="s">
        <v>82</v>
      </c>
      <c r="B3" s="2">
        <v>20952</v>
      </c>
      <c r="C3" s="2">
        <v>19250</v>
      </c>
      <c r="D3" s="2">
        <v>24011</v>
      </c>
      <c r="E3" s="2">
        <v>27895</v>
      </c>
      <c r="F3" s="2">
        <v>29155</v>
      </c>
      <c r="G3" s="2">
        <v>30414</v>
      </c>
      <c r="H3" s="2">
        <v>32983</v>
      </c>
      <c r="I3" s="2">
        <v>35537</v>
      </c>
      <c r="J3" s="2">
        <v>35392</v>
      </c>
      <c r="K3" s="2">
        <v>34448</v>
      </c>
      <c r="L3" s="2">
        <v>32351</v>
      </c>
      <c r="M3" s="2">
        <v>29765</v>
      </c>
      <c r="N3" s="57">
        <v>30049</v>
      </c>
      <c r="O3" s="14">
        <v>31437</v>
      </c>
    </row>
    <row r="4" spans="1:15" x14ac:dyDescent="0.25">
      <c r="A4" t="s">
        <v>83</v>
      </c>
      <c r="B4" s="2">
        <v>39790</v>
      </c>
      <c r="C4" s="2">
        <v>45290</v>
      </c>
      <c r="D4" s="2">
        <v>48543</v>
      </c>
      <c r="E4" s="2">
        <v>44708</v>
      </c>
      <c r="F4" s="2">
        <v>42373</v>
      </c>
      <c r="G4" s="2">
        <v>40670</v>
      </c>
      <c r="H4" s="2">
        <v>33019</v>
      </c>
      <c r="I4" s="2">
        <v>26509</v>
      </c>
      <c r="J4" s="2">
        <v>26525</v>
      </c>
      <c r="K4" s="2">
        <v>29006</v>
      </c>
      <c r="L4" s="2">
        <v>32662</v>
      </c>
      <c r="M4" s="2">
        <f>22358+8524+5085</f>
        <v>35967</v>
      </c>
      <c r="N4" s="57">
        <f>23013+11644+4806</f>
        <v>39463</v>
      </c>
      <c r="O4" s="14">
        <v>36165</v>
      </c>
    </row>
    <row r="5" spans="1:15" x14ac:dyDescent="0.25">
      <c r="A5" t="s">
        <v>84</v>
      </c>
      <c r="B5" s="2">
        <v>13051</v>
      </c>
      <c r="C5" s="2">
        <v>14522</v>
      </c>
      <c r="D5" s="2">
        <v>16330</v>
      </c>
      <c r="E5" s="2">
        <v>17250</v>
      </c>
      <c r="F5" s="2">
        <v>17302</v>
      </c>
      <c r="G5" s="2">
        <v>15581</v>
      </c>
      <c r="H5" s="2">
        <v>16331</v>
      </c>
      <c r="I5" s="2">
        <v>16585</v>
      </c>
      <c r="J5" s="2">
        <v>16481</v>
      </c>
      <c r="K5" s="2">
        <v>17278</v>
      </c>
      <c r="L5" s="2">
        <v>18402</v>
      </c>
      <c r="M5" s="2">
        <f>12526+6988</f>
        <v>19514</v>
      </c>
      <c r="N5" s="57">
        <f>12783+9177</f>
        <v>21960</v>
      </c>
      <c r="O5" s="14">
        <v>23684</v>
      </c>
    </row>
    <row r="8" spans="1:15" x14ac:dyDescent="0.25">
      <c r="L8" s="34"/>
      <c r="M8" s="34"/>
      <c r="N8" s="34"/>
    </row>
    <row r="9" spans="1:15" x14ac:dyDescent="0.25">
      <c r="L9" s="34"/>
      <c r="M9" s="34"/>
      <c r="N9" s="34"/>
    </row>
    <row r="10" spans="1:15" x14ac:dyDescent="0.25">
      <c r="L10" s="34"/>
      <c r="M10" s="34"/>
      <c r="N10" s="34"/>
    </row>
    <row r="11" spans="1:15" x14ac:dyDescent="0.25">
      <c r="L11" s="34"/>
      <c r="M11" s="34"/>
      <c r="N11" s="3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Z36" sqref="Z36"/>
    </sheetView>
  </sheetViews>
  <sheetFormatPr defaultRowHeight="15" x14ac:dyDescent="0.25"/>
  <cols>
    <col min="1" max="1" width="25.7109375" bestFit="1" customWidth="1"/>
    <col min="2" max="18" width="7.5703125" bestFit="1" customWidth="1"/>
    <col min="19" max="19" width="7.570312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 s="48">
        <v>2020</v>
      </c>
      <c r="S1" s="48">
        <v>2021</v>
      </c>
    </row>
    <row r="2" spans="1:19" x14ac:dyDescent="0.25">
      <c r="A2" t="s">
        <v>77</v>
      </c>
      <c r="B2" s="8">
        <v>137500</v>
      </c>
      <c r="C2" s="8">
        <v>119100</v>
      </c>
      <c r="D2" s="8">
        <v>146000</v>
      </c>
      <c r="E2" s="8">
        <v>129000</v>
      </c>
      <c r="F2" s="8">
        <v>137000</v>
      </c>
      <c r="G2" s="8">
        <v>139900</v>
      </c>
      <c r="H2" s="8">
        <v>138400</v>
      </c>
      <c r="I2" s="8">
        <v>137400</v>
      </c>
      <c r="J2" s="8">
        <v>135100</v>
      </c>
      <c r="K2" s="8">
        <v>134000</v>
      </c>
      <c r="L2" s="8">
        <v>140000</v>
      </c>
      <c r="M2" s="8">
        <v>138200</v>
      </c>
      <c r="N2" s="8">
        <v>140700</v>
      </c>
      <c r="O2" s="8">
        <v>140700</v>
      </c>
      <c r="P2" s="8">
        <v>142600</v>
      </c>
      <c r="Q2" s="8">
        <v>161600</v>
      </c>
      <c r="R2" s="58">
        <v>172400</v>
      </c>
      <c r="S2" s="26">
        <v>238300</v>
      </c>
    </row>
    <row r="3" spans="1:19" x14ac:dyDescent="0.25">
      <c r="A3" t="s">
        <v>78</v>
      </c>
      <c r="B3" s="8">
        <v>125900</v>
      </c>
      <c r="C3" s="8">
        <v>115300</v>
      </c>
      <c r="D3" s="8">
        <v>139000</v>
      </c>
      <c r="E3" s="8">
        <v>134000</v>
      </c>
      <c r="F3" s="8">
        <v>136000</v>
      </c>
      <c r="G3" s="8">
        <v>138400</v>
      </c>
      <c r="H3" s="8">
        <v>139500</v>
      </c>
      <c r="I3" s="8">
        <v>144200</v>
      </c>
      <c r="J3" s="8">
        <v>141100</v>
      </c>
      <c r="K3" s="8">
        <v>133000</v>
      </c>
      <c r="L3" s="8">
        <v>143000</v>
      </c>
      <c r="M3" s="8">
        <v>139600</v>
      </c>
      <c r="N3" s="8">
        <v>141200</v>
      </c>
      <c r="O3" s="8">
        <v>137500</v>
      </c>
      <c r="P3" s="8">
        <v>140500</v>
      </c>
      <c r="Q3" s="8">
        <v>142200</v>
      </c>
      <c r="R3" s="58">
        <v>167000</v>
      </c>
      <c r="S3" s="26">
        <v>235700</v>
      </c>
    </row>
    <row r="4" spans="1:19" x14ac:dyDescent="0.25">
      <c r="A4" t="s">
        <v>79</v>
      </c>
      <c r="B4" s="8">
        <v>42700</v>
      </c>
      <c r="C4" s="8">
        <v>39800</v>
      </c>
      <c r="D4" s="8">
        <v>41000</v>
      </c>
      <c r="E4" s="8">
        <v>42000</v>
      </c>
      <c r="F4" s="8">
        <v>43000</v>
      </c>
      <c r="G4" s="8">
        <v>43100</v>
      </c>
      <c r="H4" s="8">
        <v>42700</v>
      </c>
      <c r="I4" s="8">
        <v>42700</v>
      </c>
      <c r="J4" s="8">
        <v>41900</v>
      </c>
      <c r="K4" s="8">
        <v>40000</v>
      </c>
      <c r="L4" s="8">
        <v>44000</v>
      </c>
      <c r="M4" s="8">
        <v>42400</v>
      </c>
      <c r="N4" s="8">
        <v>43000</v>
      </c>
      <c r="O4" s="8">
        <v>42300</v>
      </c>
      <c r="P4" s="8">
        <v>43200</v>
      </c>
      <c r="Q4" s="8">
        <v>43600</v>
      </c>
      <c r="R4" s="58">
        <v>48100</v>
      </c>
      <c r="S4" s="26">
        <v>54000</v>
      </c>
    </row>
    <row r="6" spans="1:19" x14ac:dyDescent="0.25">
      <c r="P6" s="35"/>
      <c r="Q6" s="35"/>
      <c r="R6" s="35"/>
    </row>
    <row r="7" spans="1:19" x14ac:dyDescent="0.25">
      <c r="P7" s="35"/>
      <c r="Q7" s="35"/>
      <c r="R7" s="35"/>
    </row>
    <row r="8" spans="1:19" x14ac:dyDescent="0.25">
      <c r="P8" s="35"/>
      <c r="Q8" s="35"/>
      <c r="R8" s="3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R1" sqref="R1:S5"/>
    </sheetView>
  </sheetViews>
  <sheetFormatPr defaultRowHeight="15" x14ac:dyDescent="0.25"/>
  <cols>
    <col min="1" max="1" width="22.5703125" bestFit="1" customWidth="1"/>
    <col min="2" max="18" width="6.5703125" bestFit="1" customWidth="1"/>
    <col min="19" max="19" width="6.570312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 s="48">
        <v>2020</v>
      </c>
      <c r="S1" s="48">
        <v>2021</v>
      </c>
    </row>
    <row r="2" spans="1:19" x14ac:dyDescent="0.25">
      <c r="A2" t="s">
        <v>17</v>
      </c>
      <c r="B2" s="8">
        <v>7723</v>
      </c>
      <c r="C2" s="8">
        <v>6600</v>
      </c>
      <c r="D2" s="8">
        <v>6664</v>
      </c>
      <c r="E2" s="8">
        <v>4500</v>
      </c>
      <c r="F2" s="8">
        <v>5230</v>
      </c>
      <c r="G2" s="8">
        <v>5667</v>
      </c>
      <c r="H2" s="8">
        <v>8377</v>
      </c>
      <c r="I2" s="8">
        <v>7744</v>
      </c>
      <c r="J2" s="8">
        <v>1610</v>
      </c>
      <c r="K2" s="8">
        <v>1463</v>
      </c>
      <c r="L2" s="8">
        <v>974</v>
      </c>
      <c r="M2" s="8">
        <v>843</v>
      </c>
      <c r="N2" s="8">
        <v>789</v>
      </c>
      <c r="O2" s="8">
        <v>645</v>
      </c>
      <c r="P2" s="8">
        <v>673</v>
      </c>
      <c r="Q2" s="58">
        <v>593</v>
      </c>
      <c r="R2" s="58">
        <f>185+479</f>
        <v>664</v>
      </c>
      <c r="S2" s="26">
        <v>740</v>
      </c>
    </row>
    <row r="3" spans="1:19" x14ac:dyDescent="0.25">
      <c r="A3" t="s">
        <v>74</v>
      </c>
      <c r="B3" s="8">
        <v>8353</v>
      </c>
      <c r="C3" s="8">
        <v>7655</v>
      </c>
      <c r="D3" s="8">
        <v>6952</v>
      </c>
      <c r="E3" s="8">
        <v>5462</v>
      </c>
      <c r="F3" s="8">
        <v>4967</v>
      </c>
      <c r="G3" s="8">
        <v>4840</v>
      </c>
      <c r="H3" s="8">
        <v>3945</v>
      </c>
      <c r="I3" s="8">
        <v>3881</v>
      </c>
      <c r="J3" s="8">
        <v>4293</v>
      </c>
      <c r="K3" s="8">
        <v>3859</v>
      </c>
      <c r="L3" s="8">
        <v>3384</v>
      </c>
      <c r="M3" s="8">
        <v>3222</v>
      </c>
      <c r="N3" s="8">
        <v>3144</v>
      </c>
      <c r="O3" s="8">
        <v>2832</v>
      </c>
      <c r="P3" s="8">
        <v>2934</v>
      </c>
      <c r="Q3" s="8">
        <v>2604</v>
      </c>
      <c r="R3" s="58">
        <v>2531</v>
      </c>
      <c r="S3" s="26">
        <v>2551</v>
      </c>
    </row>
    <row r="4" spans="1:19" x14ac:dyDescent="0.25">
      <c r="A4" t="s">
        <v>75</v>
      </c>
      <c r="B4" s="8">
        <v>30953</v>
      </c>
      <c r="C4" s="8">
        <v>31003</v>
      </c>
      <c r="D4" s="8">
        <v>30265</v>
      </c>
      <c r="E4" s="8">
        <v>29406</v>
      </c>
      <c r="F4" s="8">
        <v>26867</v>
      </c>
      <c r="G4" s="8">
        <v>24591</v>
      </c>
      <c r="H4" s="8">
        <v>21153</v>
      </c>
      <c r="I4" s="8">
        <v>26661</v>
      </c>
      <c r="J4" s="8">
        <v>32946</v>
      </c>
      <c r="K4" s="8">
        <v>28164</v>
      </c>
      <c r="L4" s="8">
        <v>26061</v>
      </c>
      <c r="M4" s="8">
        <v>23944</v>
      </c>
      <c r="N4" s="8">
        <v>18320</v>
      </c>
      <c r="O4" s="8">
        <v>17078</v>
      </c>
      <c r="P4" s="8">
        <v>16259</v>
      </c>
      <c r="Q4" s="8">
        <v>14133</v>
      </c>
      <c r="R4" s="58">
        <v>18904</v>
      </c>
      <c r="S4" s="26">
        <v>16924</v>
      </c>
    </row>
    <row r="5" spans="1:19" x14ac:dyDescent="0.25">
      <c r="A5" t="s">
        <v>76</v>
      </c>
      <c r="B5" s="8">
        <v>31913</v>
      </c>
      <c r="C5" s="8">
        <v>37017</v>
      </c>
      <c r="D5" s="8">
        <v>31153</v>
      </c>
      <c r="E5" s="8">
        <v>15331</v>
      </c>
      <c r="F5" s="8">
        <v>9066</v>
      </c>
      <c r="G5" s="8">
        <v>7755</v>
      </c>
      <c r="H5" s="8">
        <v>6185</v>
      </c>
      <c r="I5" s="8">
        <v>7174</v>
      </c>
      <c r="J5" s="8">
        <v>1071</v>
      </c>
      <c r="K5" s="8">
        <v>1044</v>
      </c>
      <c r="L5" s="8">
        <v>753</v>
      </c>
      <c r="M5" s="8">
        <v>814</v>
      </c>
      <c r="N5" s="8">
        <v>589</v>
      </c>
      <c r="O5" s="8">
        <v>423</v>
      </c>
      <c r="P5" s="8">
        <v>277</v>
      </c>
      <c r="Q5" s="8">
        <v>267</v>
      </c>
      <c r="R5" s="58">
        <v>362</v>
      </c>
      <c r="S5" s="26">
        <v>527</v>
      </c>
    </row>
    <row r="8" spans="1:19" x14ac:dyDescent="0.25">
      <c r="P8" s="26"/>
      <c r="Q8" s="26"/>
      <c r="R8" s="26"/>
    </row>
    <row r="9" spans="1:19" x14ac:dyDescent="0.25">
      <c r="P9" s="26"/>
      <c r="Q9" s="26"/>
      <c r="R9" s="26"/>
    </row>
    <row r="10" spans="1:19" x14ac:dyDescent="0.25">
      <c r="P10" s="26"/>
      <c r="Q10" s="26"/>
      <c r="R10" s="26"/>
    </row>
    <row r="11" spans="1:19" x14ac:dyDescent="0.25">
      <c r="P11" s="26"/>
      <c r="Q11" s="26"/>
      <c r="R11" s="26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P1" sqref="P1:Q5"/>
    </sheetView>
  </sheetViews>
  <sheetFormatPr defaultRowHeight="15" x14ac:dyDescent="0.25"/>
  <cols>
    <col min="1" max="1" width="22.5703125" bestFit="1" customWidth="1"/>
    <col min="2" max="15" width="5.5703125" bestFit="1" customWidth="1"/>
    <col min="16" max="17" width="6.5703125" bestFit="1" customWidth="1"/>
  </cols>
  <sheetData>
    <row r="1" spans="1:17" x14ac:dyDescent="0.25"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 s="48">
        <v>2020</v>
      </c>
      <c r="Q1" s="48">
        <v>2021</v>
      </c>
    </row>
    <row r="2" spans="1:17" x14ac:dyDescent="0.25">
      <c r="A2" t="s">
        <v>17</v>
      </c>
      <c r="B2" s="8">
        <v>127</v>
      </c>
      <c r="C2" s="8">
        <v>240</v>
      </c>
      <c r="D2" s="8">
        <v>396</v>
      </c>
      <c r="E2" s="8">
        <v>459</v>
      </c>
      <c r="F2" s="8">
        <v>792</v>
      </c>
      <c r="G2" s="8">
        <v>956</v>
      </c>
      <c r="H2" s="8">
        <v>899</v>
      </c>
      <c r="I2" s="8">
        <v>1072</v>
      </c>
      <c r="J2" s="8">
        <v>1147</v>
      </c>
      <c r="K2" s="8">
        <v>1125</v>
      </c>
      <c r="L2" s="8">
        <v>1226</v>
      </c>
      <c r="M2" s="8">
        <v>1384</v>
      </c>
      <c r="N2" s="8">
        <v>1504</v>
      </c>
      <c r="O2" s="8">
        <v>1898</v>
      </c>
      <c r="P2" s="58">
        <v>1773</v>
      </c>
      <c r="Q2" s="26">
        <v>1901</v>
      </c>
    </row>
    <row r="3" spans="1:17" x14ac:dyDescent="0.25">
      <c r="A3" t="s">
        <v>74</v>
      </c>
      <c r="B3" s="8">
        <v>220</v>
      </c>
      <c r="C3" s="8">
        <v>772</v>
      </c>
      <c r="D3" s="8">
        <v>1214</v>
      </c>
      <c r="E3" s="8">
        <v>1605</v>
      </c>
      <c r="F3" s="8">
        <v>1945</v>
      </c>
      <c r="G3" s="8">
        <v>2397</v>
      </c>
      <c r="H3" s="8">
        <v>2562</v>
      </c>
      <c r="I3" s="8">
        <v>3061</v>
      </c>
      <c r="J3" s="8">
        <v>3282</v>
      </c>
      <c r="K3" s="8">
        <v>3636</v>
      </c>
      <c r="L3" s="8">
        <v>4008</v>
      </c>
      <c r="M3" s="8">
        <v>3969</v>
      </c>
      <c r="N3" s="8">
        <v>4549</v>
      </c>
      <c r="O3" s="8">
        <v>4499</v>
      </c>
      <c r="P3" s="58">
        <v>5069</v>
      </c>
      <c r="Q3" s="26">
        <v>5580</v>
      </c>
    </row>
    <row r="4" spans="1:17" x14ac:dyDescent="0.25">
      <c r="A4" t="s">
        <v>75</v>
      </c>
      <c r="B4" s="8">
        <v>34</v>
      </c>
      <c r="C4" s="8">
        <v>182</v>
      </c>
      <c r="D4" s="8">
        <v>465</v>
      </c>
      <c r="E4" s="8">
        <v>784</v>
      </c>
      <c r="F4" s="8">
        <v>1158</v>
      </c>
      <c r="G4" s="8">
        <v>2386</v>
      </c>
      <c r="H4" s="8">
        <v>2882</v>
      </c>
      <c r="I4" s="8">
        <v>3678</v>
      </c>
      <c r="J4" s="8">
        <v>4657</v>
      </c>
      <c r="K4" s="8">
        <v>6534</v>
      </c>
      <c r="L4" s="8">
        <v>6372</v>
      </c>
      <c r="M4" s="8">
        <v>7419</v>
      </c>
      <c r="N4" s="8">
        <v>8663</v>
      </c>
      <c r="O4" s="8">
        <v>8928</v>
      </c>
      <c r="P4" s="58">
        <v>14639</v>
      </c>
      <c r="Q4" s="26">
        <v>16731</v>
      </c>
    </row>
    <row r="5" spans="1:17" x14ac:dyDescent="0.25">
      <c r="A5" t="s">
        <v>76</v>
      </c>
      <c r="B5" s="8">
        <v>1652</v>
      </c>
      <c r="C5" s="8">
        <v>1841</v>
      </c>
      <c r="D5" s="8">
        <v>2133</v>
      </c>
      <c r="E5" s="8">
        <v>3199</v>
      </c>
      <c r="F5" s="8">
        <v>4633</v>
      </c>
      <c r="G5" s="8">
        <v>4031</v>
      </c>
      <c r="H5" s="8">
        <v>4407</v>
      </c>
      <c r="I5" s="8">
        <v>4869</v>
      </c>
      <c r="J5" s="8">
        <v>5020</v>
      </c>
      <c r="K5" s="8">
        <v>4783</v>
      </c>
      <c r="L5" s="8">
        <v>5010</v>
      </c>
      <c r="M5" s="8">
        <v>5646</v>
      </c>
      <c r="N5" s="8">
        <v>4074</v>
      </c>
      <c r="O5" s="8">
        <v>4613</v>
      </c>
      <c r="P5" s="58">
        <v>5129</v>
      </c>
      <c r="Q5" s="26">
        <v>4709</v>
      </c>
    </row>
    <row r="7" spans="1:17" x14ac:dyDescent="0.25">
      <c r="A7" s="48"/>
    </row>
    <row r="8" spans="1:17" x14ac:dyDescent="0.25">
      <c r="N8" s="26"/>
      <c r="O8" s="26"/>
      <c r="P8" s="26"/>
    </row>
    <row r="9" spans="1:17" x14ac:dyDescent="0.25">
      <c r="N9" s="26"/>
      <c r="O9" s="26"/>
      <c r="P9" s="26"/>
    </row>
    <row r="10" spans="1:17" x14ac:dyDescent="0.25">
      <c r="N10" s="26"/>
      <c r="O10" s="26"/>
      <c r="P10" s="26"/>
    </row>
    <row r="11" spans="1:17" x14ac:dyDescent="0.25">
      <c r="N11" s="26"/>
      <c r="O11" s="26"/>
      <c r="P11" s="26"/>
    </row>
    <row r="16" spans="1:17" x14ac:dyDescent="0.25">
      <c r="A16" s="4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R1" sqref="R1:S5"/>
    </sheetView>
  </sheetViews>
  <sheetFormatPr defaultRowHeight="15" x14ac:dyDescent="0.25"/>
  <cols>
    <col min="1" max="1" width="22.5703125" bestFit="1" customWidth="1"/>
    <col min="2" max="2" width="5.5703125" bestFit="1" customWidth="1"/>
    <col min="3" max="3" width="5.42578125" customWidth="1"/>
    <col min="4" max="15" width="5.5703125" bestFit="1" customWidth="1"/>
    <col min="16" max="18" width="5.42578125" customWidth="1"/>
    <col min="19" max="19" width="5.5703125" customWidth="1"/>
  </cols>
  <sheetData>
    <row r="1" spans="1:19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 s="48">
        <v>2020</v>
      </c>
      <c r="S1" s="48">
        <v>2021</v>
      </c>
    </row>
    <row r="2" spans="1:19" x14ac:dyDescent="0.25">
      <c r="A2" t="s">
        <v>17</v>
      </c>
      <c r="B2" s="8">
        <v>1676</v>
      </c>
      <c r="C2" s="8">
        <v>1333</v>
      </c>
      <c r="D2" s="8">
        <v>1309</v>
      </c>
      <c r="E2" s="8">
        <v>1295</v>
      </c>
      <c r="F2" s="8">
        <v>1343</v>
      </c>
      <c r="G2" s="8">
        <v>1209</v>
      </c>
      <c r="H2" s="8">
        <v>2010</v>
      </c>
      <c r="I2" s="8">
        <v>1939</v>
      </c>
      <c r="J2" s="8">
        <v>2043</v>
      </c>
      <c r="K2" s="8">
        <v>2367</v>
      </c>
      <c r="L2" s="8">
        <v>2532</v>
      </c>
      <c r="M2" s="8">
        <v>3015</v>
      </c>
      <c r="N2" s="8">
        <v>3060</v>
      </c>
      <c r="O2" s="8">
        <v>3203</v>
      </c>
      <c r="P2" s="8">
        <v>3436</v>
      </c>
      <c r="Q2" s="8">
        <v>3896</v>
      </c>
      <c r="R2" s="58">
        <v>3678</v>
      </c>
      <c r="S2" s="26">
        <v>2119</v>
      </c>
    </row>
    <row r="3" spans="1:19" x14ac:dyDescent="0.25">
      <c r="A3" t="s">
        <v>74</v>
      </c>
      <c r="B3" s="8">
        <v>1046</v>
      </c>
      <c r="C3" s="8">
        <v>1056</v>
      </c>
      <c r="D3" s="8">
        <v>1214</v>
      </c>
      <c r="E3" s="8">
        <v>1131</v>
      </c>
      <c r="F3" s="8">
        <v>1238</v>
      </c>
      <c r="G3" s="8">
        <v>1347</v>
      </c>
      <c r="H3" s="8">
        <v>1306</v>
      </c>
      <c r="I3" s="8">
        <v>1324</v>
      </c>
      <c r="J3" s="8">
        <v>1277</v>
      </c>
      <c r="K3" s="8">
        <v>1363</v>
      </c>
      <c r="L3" s="8">
        <v>1272</v>
      </c>
      <c r="M3" s="8">
        <v>1473</v>
      </c>
      <c r="N3" s="8">
        <v>1548</v>
      </c>
      <c r="O3" s="8">
        <v>1425</v>
      </c>
      <c r="P3" s="8">
        <v>1614</v>
      </c>
      <c r="Q3" s="8">
        <v>1499</v>
      </c>
      <c r="R3" s="58">
        <v>1649</v>
      </c>
      <c r="S3" s="26">
        <v>1683</v>
      </c>
    </row>
    <row r="4" spans="1:19" x14ac:dyDescent="0.25">
      <c r="A4" t="s">
        <v>75</v>
      </c>
      <c r="B4" s="8">
        <v>1004</v>
      </c>
      <c r="C4" s="8">
        <v>994</v>
      </c>
      <c r="D4" s="8">
        <v>999</v>
      </c>
      <c r="E4" s="8">
        <v>938</v>
      </c>
      <c r="F4" s="8">
        <v>1039</v>
      </c>
      <c r="G4" s="8">
        <v>1026</v>
      </c>
      <c r="H4" s="8">
        <v>1037</v>
      </c>
      <c r="I4" s="8">
        <v>1618</v>
      </c>
      <c r="J4" s="8">
        <v>1413</v>
      </c>
      <c r="K4" s="8">
        <v>1423</v>
      </c>
      <c r="L4" s="8">
        <v>1599</v>
      </c>
      <c r="M4" s="8">
        <v>1543</v>
      </c>
      <c r="N4" s="8">
        <v>1284</v>
      </c>
      <c r="O4" s="8">
        <v>1323</v>
      </c>
      <c r="P4" s="8">
        <v>1289</v>
      </c>
      <c r="Q4" s="8">
        <v>1219</v>
      </c>
      <c r="R4" s="58">
        <v>1890</v>
      </c>
      <c r="S4" s="26">
        <v>1875</v>
      </c>
    </row>
    <row r="5" spans="1:19" x14ac:dyDescent="0.25">
      <c r="A5" t="s">
        <v>76</v>
      </c>
      <c r="B5" s="8">
        <v>1223</v>
      </c>
      <c r="C5" s="8">
        <v>2256</v>
      </c>
      <c r="D5" s="8">
        <v>1354</v>
      </c>
      <c r="E5" s="8">
        <v>1013</v>
      </c>
      <c r="F5" s="8">
        <v>660</v>
      </c>
      <c r="G5" s="8">
        <v>364</v>
      </c>
      <c r="H5" s="8">
        <v>239</v>
      </c>
      <c r="I5" s="8">
        <v>286</v>
      </c>
      <c r="J5" s="8">
        <v>343</v>
      </c>
      <c r="K5" s="8">
        <v>383</v>
      </c>
      <c r="L5" s="8">
        <v>257</v>
      </c>
      <c r="M5" s="8">
        <v>408</v>
      </c>
      <c r="N5" s="8">
        <v>192</v>
      </c>
      <c r="O5" s="8">
        <v>172</v>
      </c>
      <c r="P5" s="8">
        <v>196</v>
      </c>
      <c r="Q5" s="8">
        <v>183</v>
      </c>
      <c r="R5" s="58">
        <v>285</v>
      </c>
      <c r="S5" s="26">
        <v>50</v>
      </c>
    </row>
    <row r="8" spans="1:19" x14ac:dyDescent="0.25">
      <c r="P8" s="25"/>
      <c r="Q8" s="25"/>
      <c r="R8" s="25"/>
    </row>
    <row r="9" spans="1:19" x14ac:dyDescent="0.25">
      <c r="P9" s="25"/>
      <c r="Q9" s="25"/>
      <c r="R9" s="25"/>
    </row>
    <row r="10" spans="1:19" x14ac:dyDescent="0.25">
      <c r="P10" s="25"/>
      <c r="Q10" s="25"/>
      <c r="R10" s="25"/>
    </row>
    <row r="11" spans="1:19" x14ac:dyDescent="0.25">
      <c r="P11" s="25"/>
      <c r="Q11" s="25"/>
      <c r="R11" s="2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pane xSplit="1" topLeftCell="B1" activePane="topRight" state="frozen"/>
      <selection pane="topRight" activeCell="T1" sqref="T1:U10"/>
    </sheetView>
  </sheetViews>
  <sheetFormatPr defaultRowHeight="15" x14ac:dyDescent="0.25"/>
  <cols>
    <col min="1" max="1" width="44.5703125" bestFit="1" customWidth="1"/>
    <col min="2" max="4" width="11" bestFit="1" customWidth="1"/>
    <col min="5" max="21" width="10" bestFit="1" customWidth="1"/>
  </cols>
  <sheetData>
    <row r="1" spans="1:21" x14ac:dyDescent="0.25">
      <c r="B1">
        <v>2002</v>
      </c>
      <c r="C1">
        <v>2003</v>
      </c>
      <c r="D1">
        <v>2004</v>
      </c>
      <c r="E1">
        <v>2005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>
        <v>2013</v>
      </c>
      <c r="N1">
        <v>2014</v>
      </c>
      <c r="O1">
        <v>2015</v>
      </c>
      <c r="P1">
        <v>2016</v>
      </c>
      <c r="Q1">
        <v>2017</v>
      </c>
      <c r="R1">
        <v>2018</v>
      </c>
      <c r="S1">
        <v>2019</v>
      </c>
      <c r="T1" s="48">
        <v>2020</v>
      </c>
      <c r="U1" s="48">
        <v>2021</v>
      </c>
    </row>
    <row r="2" spans="1:21" x14ac:dyDescent="0.25">
      <c r="A2" s="48" t="s">
        <v>114</v>
      </c>
      <c r="B2" s="34">
        <f>292460+20596+39788</f>
        <v>352844</v>
      </c>
      <c r="C2" s="34">
        <f>350807+24709+40623</f>
        <v>416139</v>
      </c>
      <c r="D2" s="34">
        <f>104237+9421+10629</f>
        <v>124287</v>
      </c>
      <c r="E2" s="34">
        <f>55646+5940+6113</f>
        <v>67699</v>
      </c>
      <c r="F2" s="34">
        <f>25573+13+87+59+7+452+230+2863+7165</f>
        <v>36449</v>
      </c>
      <c r="G2" s="34">
        <f>20630+204+541+146+47+4033+889+1812+10627</f>
        <v>38929</v>
      </c>
      <c r="H2" s="34">
        <f>29118+7728+1522+9655</f>
        <v>48023</v>
      </c>
      <c r="I2" s="34">
        <f>19863+7431+1188+9279</f>
        <v>37761</v>
      </c>
      <c r="J2" s="34">
        <f>15064+8346+879+5034</f>
        <v>29323</v>
      </c>
      <c r="K2" s="34">
        <v>19600</v>
      </c>
      <c r="L2" s="34">
        <v>27600</v>
      </c>
      <c r="M2" s="34">
        <v>34000</v>
      </c>
      <c r="N2" s="34">
        <v>35200</v>
      </c>
      <c r="O2" s="34">
        <v>43100</v>
      </c>
      <c r="P2" s="34">
        <v>45177</v>
      </c>
      <c r="Q2" s="34">
        <v>36937</v>
      </c>
      <c r="R2" s="34">
        <v>35015</v>
      </c>
      <c r="S2" s="34">
        <v>37424</v>
      </c>
      <c r="T2" s="71">
        <v>31147</v>
      </c>
      <c r="U2" s="71">
        <v>27595</v>
      </c>
    </row>
    <row r="3" spans="1:21" x14ac:dyDescent="0.25">
      <c r="A3" s="48" t="s">
        <v>113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8000</v>
      </c>
      <c r="P3" s="34">
        <v>42295</v>
      </c>
      <c r="Q3" s="34">
        <v>33900</v>
      </c>
      <c r="R3" s="34">
        <v>1288</v>
      </c>
      <c r="S3" s="34">
        <v>0</v>
      </c>
      <c r="T3" s="71">
        <v>0</v>
      </c>
      <c r="U3" s="71"/>
    </row>
    <row r="4" spans="1:21" x14ac:dyDescent="0.25">
      <c r="A4" s="48" t="s">
        <v>122</v>
      </c>
      <c r="B4" s="34">
        <v>0</v>
      </c>
      <c r="C4" s="34">
        <v>0</v>
      </c>
      <c r="D4" s="34">
        <v>0</v>
      </c>
      <c r="E4" s="34">
        <v>0</v>
      </c>
      <c r="F4" s="34">
        <v>35322</v>
      </c>
      <c r="G4" s="34">
        <v>37254</v>
      </c>
      <c r="H4" s="34">
        <v>39858</v>
      </c>
      <c r="I4" s="34">
        <v>41043</v>
      </c>
      <c r="J4" s="34">
        <v>54708</v>
      </c>
      <c r="K4" s="34">
        <v>58846</v>
      </c>
      <c r="L4" s="34">
        <v>55945</v>
      </c>
      <c r="M4" s="34">
        <v>57811</v>
      </c>
      <c r="N4" s="34">
        <v>55925</v>
      </c>
      <c r="O4" s="34">
        <v>49988</v>
      </c>
      <c r="P4" s="34">
        <v>53327</v>
      </c>
      <c r="Q4" s="34">
        <v>57321</v>
      </c>
      <c r="R4" s="34">
        <v>59422</v>
      </c>
      <c r="S4" s="34">
        <v>60479</v>
      </c>
      <c r="T4" s="71">
        <v>62458</v>
      </c>
      <c r="U4" s="71">
        <v>68038</v>
      </c>
    </row>
    <row r="5" spans="1:21" x14ac:dyDescent="0.25">
      <c r="A5" s="48" t="s">
        <v>123</v>
      </c>
      <c r="B5" s="34">
        <f>79682+71029</f>
        <v>150711</v>
      </c>
      <c r="C5" s="34">
        <f>55794+43552</f>
        <v>99346</v>
      </c>
      <c r="D5" s="34">
        <f>48373+37722</f>
        <v>86095</v>
      </c>
      <c r="E5" s="34">
        <f>9120+6489</f>
        <v>15609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71"/>
      <c r="U5" s="71"/>
    </row>
    <row r="6" spans="1:21" x14ac:dyDescent="0.25">
      <c r="A6" s="48" t="s">
        <v>124</v>
      </c>
      <c r="B6" s="34">
        <f>6511+1848</f>
        <v>8359</v>
      </c>
      <c r="C6" s="34">
        <f>6857+3009</f>
        <v>9866</v>
      </c>
      <c r="D6" s="34">
        <f>7364+3311</f>
        <v>10675</v>
      </c>
      <c r="E6" s="34">
        <f>7756+4154</f>
        <v>11910</v>
      </c>
      <c r="F6" s="34">
        <f>10641+3798</f>
        <v>14439</v>
      </c>
      <c r="G6" s="34">
        <f>12971+5301</f>
        <v>18272</v>
      </c>
      <c r="H6" s="34">
        <f>13940+6696</f>
        <v>20636</v>
      </c>
      <c r="I6" s="34">
        <f>14901+7689</f>
        <v>22590</v>
      </c>
      <c r="J6" s="34">
        <v>25900</v>
      </c>
      <c r="K6" s="34">
        <v>22000</v>
      </c>
      <c r="L6" s="34">
        <v>23800</v>
      </c>
      <c r="M6" s="34">
        <v>26000</v>
      </c>
      <c r="N6" s="34">
        <v>25800</v>
      </c>
      <c r="O6" s="34">
        <v>9400</v>
      </c>
      <c r="P6" s="34">
        <v>7385</v>
      </c>
      <c r="Q6" s="34">
        <v>8659</v>
      </c>
      <c r="R6" s="34">
        <v>8526</v>
      </c>
      <c r="S6" s="34">
        <v>8921</v>
      </c>
      <c r="T6" s="71">
        <v>9302</v>
      </c>
      <c r="U6" s="71">
        <v>9149</v>
      </c>
    </row>
    <row r="7" spans="1:21" x14ac:dyDescent="0.25">
      <c r="A7" t="s">
        <v>61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2700</v>
      </c>
      <c r="P7" s="34">
        <v>17380</v>
      </c>
      <c r="Q7" s="34">
        <v>17312</v>
      </c>
      <c r="R7" s="34">
        <v>14787</v>
      </c>
      <c r="S7" s="34">
        <v>13784</v>
      </c>
      <c r="T7" s="71">
        <v>11045</v>
      </c>
      <c r="U7" s="71">
        <v>10536</v>
      </c>
    </row>
    <row r="8" spans="1:21" x14ac:dyDescent="0.25">
      <c r="A8" s="48" t="s">
        <v>112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3400</v>
      </c>
      <c r="N8" s="34">
        <v>32000</v>
      </c>
      <c r="O8" s="34">
        <v>36800</v>
      </c>
      <c r="P8" s="34">
        <v>39762</v>
      </c>
      <c r="Q8" s="34">
        <v>39636</v>
      </c>
      <c r="R8" s="60">
        <v>38658</v>
      </c>
      <c r="S8" s="60">
        <v>40845</v>
      </c>
      <c r="T8" s="72">
        <v>41626</v>
      </c>
      <c r="U8" s="71">
        <v>29786</v>
      </c>
    </row>
    <row r="9" spans="1:21" x14ac:dyDescent="0.25">
      <c r="A9" s="48" t="s">
        <v>115</v>
      </c>
      <c r="B9" s="34">
        <v>0</v>
      </c>
      <c r="C9" s="34">
        <v>48935</v>
      </c>
      <c r="D9" s="34">
        <v>48971</v>
      </c>
      <c r="E9" s="34">
        <v>4799</v>
      </c>
      <c r="F9" s="34">
        <v>17238</v>
      </c>
      <c r="G9" s="34">
        <v>17090</v>
      </c>
      <c r="H9" s="34">
        <v>17317</v>
      </c>
      <c r="I9" s="34">
        <v>17554</v>
      </c>
      <c r="J9" s="34">
        <v>27168</v>
      </c>
      <c r="K9" s="34">
        <v>48172</v>
      </c>
      <c r="L9" s="34">
        <v>47453</v>
      </c>
      <c r="M9" s="34">
        <v>46916</v>
      </c>
      <c r="N9" s="34">
        <v>46820</v>
      </c>
      <c r="O9" s="34">
        <v>38569</v>
      </c>
      <c r="P9" s="34">
        <v>37515</v>
      </c>
      <c r="Q9" s="34">
        <v>32273</v>
      </c>
      <c r="R9" s="34">
        <v>30559</v>
      </c>
      <c r="S9" s="34">
        <v>32159</v>
      </c>
      <c r="T9" s="71">
        <v>33698</v>
      </c>
      <c r="U9" s="71">
        <v>35050</v>
      </c>
    </row>
    <row r="10" spans="1:21" x14ac:dyDescent="0.25">
      <c r="A10" s="48" t="s">
        <v>116</v>
      </c>
      <c r="B10" s="34">
        <v>0</v>
      </c>
      <c r="C10" s="34">
        <v>11063</v>
      </c>
      <c r="D10" s="34">
        <v>18219</v>
      </c>
      <c r="E10" s="34">
        <v>16298</v>
      </c>
      <c r="F10" s="34">
        <v>11548</v>
      </c>
      <c r="G10" s="34">
        <v>12335</v>
      </c>
      <c r="H10" s="34">
        <v>15358</v>
      </c>
      <c r="I10" s="34">
        <v>18662</v>
      </c>
      <c r="J10" s="34">
        <v>20267</v>
      </c>
      <c r="K10" s="34">
        <v>20720</v>
      </c>
      <c r="L10" s="34">
        <v>22455</v>
      </c>
      <c r="M10" s="34">
        <v>15898</v>
      </c>
      <c r="N10" s="34">
        <v>12568</v>
      </c>
      <c r="O10" s="34">
        <v>13264</v>
      </c>
      <c r="P10" s="34">
        <v>13576</v>
      </c>
      <c r="Q10" s="34">
        <v>13990</v>
      </c>
      <c r="R10" s="34">
        <v>13967</v>
      </c>
      <c r="S10" s="34">
        <v>13731</v>
      </c>
      <c r="T10" s="71">
        <v>13996</v>
      </c>
      <c r="U10" s="71">
        <v>13398</v>
      </c>
    </row>
    <row r="15" spans="1:21" x14ac:dyDescent="0.25">
      <c r="B15" s="54"/>
      <c r="C15" s="54"/>
      <c r="D15" s="54"/>
      <c r="E15" s="54"/>
      <c r="F15" s="54"/>
      <c r="G15" s="54"/>
      <c r="H15" s="54"/>
      <c r="I15" s="54"/>
      <c r="J15" s="54"/>
    </row>
    <row r="16" spans="1:21" x14ac:dyDescent="0.25">
      <c r="B16" s="54"/>
      <c r="C16" s="54"/>
      <c r="D16" s="54"/>
      <c r="E16" s="54"/>
      <c r="F16" s="54"/>
      <c r="G16" s="54"/>
      <c r="H16" s="54"/>
      <c r="I16" s="54"/>
      <c r="J16" s="54"/>
    </row>
    <row r="17" spans="2:10" x14ac:dyDescent="0.25">
      <c r="B17" s="54"/>
      <c r="C17" s="54"/>
      <c r="D17" s="54"/>
      <c r="E17" s="54"/>
      <c r="F17" s="54"/>
      <c r="G17" s="54"/>
      <c r="H17" s="54"/>
      <c r="I17" s="54"/>
      <c r="J17" s="54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P1" sqref="P1:Q5"/>
    </sheetView>
  </sheetViews>
  <sheetFormatPr defaultRowHeight="15" x14ac:dyDescent="0.25"/>
  <cols>
    <col min="1" max="1" width="52" bestFit="1" customWidth="1"/>
    <col min="2" max="13" width="6.5703125" bestFit="1" customWidth="1"/>
    <col min="14" max="17" width="6.42578125" customWidth="1"/>
  </cols>
  <sheetData>
    <row r="1" spans="1:17" x14ac:dyDescent="0.25"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 s="48">
        <v>2020</v>
      </c>
      <c r="Q1" s="48">
        <v>2021</v>
      </c>
    </row>
    <row r="2" spans="1:17" x14ac:dyDescent="0.25">
      <c r="A2" t="s">
        <v>56</v>
      </c>
      <c r="B2" s="8">
        <v>17300</v>
      </c>
      <c r="C2" s="8">
        <v>16600</v>
      </c>
      <c r="D2" s="8">
        <v>16900</v>
      </c>
      <c r="E2" s="8">
        <v>16700</v>
      </c>
      <c r="F2" s="8">
        <v>22900</v>
      </c>
      <c r="G2" s="8">
        <v>25000</v>
      </c>
      <c r="H2" s="8">
        <v>24100</v>
      </c>
      <c r="I2" s="8">
        <v>24600</v>
      </c>
      <c r="J2" s="8">
        <v>23800</v>
      </c>
      <c r="K2" s="8">
        <v>17500</v>
      </c>
      <c r="L2" s="8">
        <v>17200</v>
      </c>
      <c r="M2" s="8">
        <v>18400</v>
      </c>
      <c r="N2" s="8">
        <v>19300</v>
      </c>
      <c r="O2" s="8">
        <v>19500</v>
      </c>
      <c r="P2" s="58">
        <v>19800</v>
      </c>
      <c r="Q2" s="26">
        <v>22100</v>
      </c>
    </row>
    <row r="3" spans="1:17" x14ac:dyDescent="0.25">
      <c r="A3" t="s">
        <v>63</v>
      </c>
      <c r="B3" s="8">
        <v>3800</v>
      </c>
      <c r="C3" s="8">
        <v>4400</v>
      </c>
      <c r="D3" s="8">
        <v>4900</v>
      </c>
      <c r="E3" s="8">
        <v>5600</v>
      </c>
      <c r="F3" s="8">
        <v>7600</v>
      </c>
      <c r="G3" s="8">
        <v>7500</v>
      </c>
      <c r="H3" s="8">
        <v>6700</v>
      </c>
      <c r="I3" s="8">
        <v>7500</v>
      </c>
      <c r="J3" s="8">
        <v>7800</v>
      </c>
      <c r="K3" s="8">
        <v>8300</v>
      </c>
      <c r="L3" s="8">
        <v>9300</v>
      </c>
      <c r="M3" s="8">
        <v>10500</v>
      </c>
      <c r="N3" s="8">
        <v>11300</v>
      </c>
      <c r="O3" s="58">
        <v>11600</v>
      </c>
      <c r="P3" s="58">
        <v>12200</v>
      </c>
      <c r="Q3" s="26">
        <v>13600</v>
      </c>
    </row>
    <row r="4" spans="1:17" x14ac:dyDescent="0.25">
      <c r="A4" t="s">
        <v>64</v>
      </c>
      <c r="B4" s="8">
        <v>8900</v>
      </c>
      <c r="C4" s="8">
        <v>10500</v>
      </c>
      <c r="D4" s="8">
        <v>11500</v>
      </c>
      <c r="E4" s="8">
        <v>13800</v>
      </c>
      <c r="F4" s="8">
        <v>16700</v>
      </c>
      <c r="G4" s="8">
        <v>17400</v>
      </c>
      <c r="H4" s="8">
        <v>16200</v>
      </c>
      <c r="I4" s="8">
        <v>16700</v>
      </c>
      <c r="J4" s="8">
        <v>15700</v>
      </c>
      <c r="K4" s="8">
        <v>15700</v>
      </c>
      <c r="L4" s="8">
        <v>17300</v>
      </c>
      <c r="M4" s="8">
        <v>18400</v>
      </c>
      <c r="N4" s="8">
        <v>18800</v>
      </c>
      <c r="O4" s="8">
        <v>19100</v>
      </c>
      <c r="P4" s="58">
        <v>19800</v>
      </c>
      <c r="Q4" s="26">
        <v>21500</v>
      </c>
    </row>
    <row r="5" spans="1:17" x14ac:dyDescent="0.25">
      <c r="A5" t="s">
        <v>65</v>
      </c>
      <c r="B5" s="8">
        <v>5300</v>
      </c>
      <c r="C5" s="8">
        <v>5800</v>
      </c>
      <c r="D5" s="8">
        <v>6500</v>
      </c>
      <c r="E5" s="8">
        <v>4900</v>
      </c>
      <c r="F5" s="8">
        <v>7400</v>
      </c>
      <c r="G5" s="8">
        <v>8900</v>
      </c>
      <c r="H5" s="8">
        <v>8900</v>
      </c>
      <c r="I5" s="8">
        <v>9000</v>
      </c>
      <c r="J5" s="8">
        <v>8600</v>
      </c>
      <c r="K5" s="8">
        <v>8500</v>
      </c>
      <c r="L5" s="8">
        <v>9500</v>
      </c>
      <c r="M5" s="8">
        <v>10000</v>
      </c>
      <c r="N5" s="8">
        <v>10000</v>
      </c>
      <c r="O5" s="8">
        <v>10300</v>
      </c>
      <c r="P5" s="58">
        <v>10600</v>
      </c>
      <c r="Q5" s="26">
        <v>10800</v>
      </c>
    </row>
    <row r="8" spans="1:17" x14ac:dyDescent="0.25">
      <c r="N8" s="26"/>
      <c r="O8" s="26"/>
      <c r="P8" s="26"/>
    </row>
    <row r="9" spans="1:17" x14ac:dyDescent="0.25">
      <c r="N9" s="26"/>
      <c r="O9" s="26"/>
      <c r="P9" s="26"/>
    </row>
    <row r="10" spans="1:17" x14ac:dyDescent="0.25">
      <c r="N10" s="26"/>
      <c r="O10" s="26"/>
      <c r="P10" s="26"/>
    </row>
    <row r="11" spans="1:17" x14ac:dyDescent="0.25">
      <c r="N11" s="26"/>
      <c r="O11" s="26"/>
      <c r="P11" s="26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L1" sqref="L1:M8"/>
    </sheetView>
  </sheetViews>
  <sheetFormatPr defaultRowHeight="15" x14ac:dyDescent="0.25"/>
  <cols>
    <col min="1" max="1" width="59.28515625" bestFit="1" customWidth="1"/>
    <col min="2" max="4" width="5.5703125" bestFit="1" customWidth="1"/>
    <col min="5" max="6" width="6.5703125" bestFit="1" customWidth="1"/>
    <col min="7" max="7" width="5.5703125" bestFit="1" customWidth="1"/>
    <col min="8" max="12" width="6.5703125" bestFit="1" customWidth="1"/>
    <col min="13" max="13" width="6.5703125" customWidth="1"/>
  </cols>
  <sheetData>
    <row r="1" spans="1:13" x14ac:dyDescent="0.25"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>
        <v>2019</v>
      </c>
      <c r="L1" s="48">
        <v>2020</v>
      </c>
      <c r="M1" s="48">
        <v>2021</v>
      </c>
    </row>
    <row r="2" spans="1:13" x14ac:dyDescent="0.25">
      <c r="A2" t="s">
        <v>56</v>
      </c>
      <c r="B2" s="8">
        <v>7000</v>
      </c>
      <c r="C2" s="8">
        <v>8500</v>
      </c>
      <c r="D2" s="8">
        <v>9600</v>
      </c>
      <c r="E2" s="8">
        <v>10700</v>
      </c>
      <c r="F2" s="8">
        <v>11600</v>
      </c>
      <c r="G2" s="8">
        <v>7800</v>
      </c>
      <c r="H2" s="8">
        <v>4100</v>
      </c>
      <c r="I2" s="8">
        <v>6000</v>
      </c>
      <c r="J2" s="8">
        <v>5400</v>
      </c>
      <c r="K2" s="8">
        <v>5400</v>
      </c>
      <c r="L2" s="58">
        <v>5200</v>
      </c>
      <c r="M2" s="26">
        <v>4600</v>
      </c>
    </row>
    <row r="3" spans="1:13" x14ac:dyDescent="0.25">
      <c r="A3" t="s">
        <v>57</v>
      </c>
      <c r="B3" s="8">
        <v>30</v>
      </c>
      <c r="C3" s="8">
        <v>20</v>
      </c>
      <c r="D3" s="8">
        <v>30</v>
      </c>
      <c r="E3" s="8">
        <v>100</v>
      </c>
      <c r="F3" s="8">
        <v>0</v>
      </c>
      <c r="G3">
        <v>0</v>
      </c>
      <c r="H3">
        <v>0</v>
      </c>
      <c r="I3">
        <v>0</v>
      </c>
      <c r="J3">
        <v>0</v>
      </c>
      <c r="K3">
        <v>0</v>
      </c>
      <c r="L3" s="48">
        <v>0</v>
      </c>
      <c r="M3" s="48">
        <v>0</v>
      </c>
    </row>
    <row r="4" spans="1:13" x14ac:dyDescent="0.25">
      <c r="A4" t="s">
        <v>58</v>
      </c>
      <c r="B4" s="8">
        <v>2800</v>
      </c>
      <c r="C4" s="8">
        <v>5600</v>
      </c>
      <c r="D4" s="8">
        <v>5500</v>
      </c>
      <c r="E4" s="8">
        <v>5800</v>
      </c>
      <c r="F4" s="8">
        <v>5300</v>
      </c>
      <c r="G4">
        <v>0</v>
      </c>
      <c r="H4">
        <v>0</v>
      </c>
      <c r="I4">
        <v>0</v>
      </c>
      <c r="J4">
        <v>0</v>
      </c>
      <c r="K4">
        <v>0</v>
      </c>
      <c r="L4" s="48">
        <v>0</v>
      </c>
      <c r="M4" s="48">
        <v>0</v>
      </c>
    </row>
    <row r="5" spans="1:13" x14ac:dyDescent="0.25">
      <c r="A5" t="s">
        <v>59</v>
      </c>
      <c r="B5" s="8">
        <v>6100</v>
      </c>
      <c r="C5" s="8">
        <v>6600</v>
      </c>
      <c r="D5" s="8">
        <v>7400</v>
      </c>
      <c r="E5" s="8">
        <v>8100</v>
      </c>
      <c r="F5" s="8">
        <v>7900</v>
      </c>
      <c r="G5">
        <v>0</v>
      </c>
      <c r="H5">
        <v>0</v>
      </c>
      <c r="I5">
        <v>0</v>
      </c>
      <c r="J5">
        <v>0</v>
      </c>
      <c r="K5">
        <v>0</v>
      </c>
      <c r="L5" s="48">
        <v>0</v>
      </c>
      <c r="M5" s="48">
        <v>0</v>
      </c>
    </row>
    <row r="6" spans="1:13" x14ac:dyDescent="0.25">
      <c r="A6" t="s">
        <v>60</v>
      </c>
      <c r="B6" s="8">
        <v>1500</v>
      </c>
      <c r="C6" s="8">
        <v>1300</v>
      </c>
      <c r="D6" s="8">
        <v>1300</v>
      </c>
      <c r="E6" s="8">
        <v>1300</v>
      </c>
      <c r="F6" s="8">
        <v>1000</v>
      </c>
      <c r="G6">
        <v>0</v>
      </c>
      <c r="H6">
        <v>0</v>
      </c>
      <c r="I6">
        <v>0</v>
      </c>
      <c r="J6">
        <v>0</v>
      </c>
      <c r="K6">
        <v>0</v>
      </c>
      <c r="L6" s="48">
        <v>0</v>
      </c>
      <c r="M6" s="48">
        <v>0</v>
      </c>
    </row>
    <row r="7" spans="1:13" x14ac:dyDescent="0.25">
      <c r="A7" t="s">
        <v>61</v>
      </c>
      <c r="B7">
        <v>0</v>
      </c>
      <c r="C7">
        <v>0</v>
      </c>
      <c r="D7">
        <v>0</v>
      </c>
      <c r="E7">
        <v>0</v>
      </c>
      <c r="F7">
        <v>0</v>
      </c>
      <c r="G7" s="8">
        <v>2700</v>
      </c>
      <c r="H7" s="8">
        <v>17380</v>
      </c>
      <c r="I7" s="8">
        <v>17312</v>
      </c>
      <c r="J7" s="8">
        <v>14787</v>
      </c>
      <c r="K7" s="8">
        <v>13784</v>
      </c>
      <c r="L7" s="58">
        <v>11045</v>
      </c>
      <c r="M7" s="26">
        <v>10536</v>
      </c>
    </row>
    <row r="8" spans="1:13" x14ac:dyDescent="0.25">
      <c r="A8" t="s">
        <v>62</v>
      </c>
      <c r="B8">
        <v>0</v>
      </c>
      <c r="C8">
        <v>0</v>
      </c>
      <c r="D8">
        <v>0</v>
      </c>
      <c r="E8">
        <v>0</v>
      </c>
      <c r="F8">
        <v>0</v>
      </c>
      <c r="G8" s="8">
        <v>1303</v>
      </c>
      <c r="H8" s="8">
        <v>2265</v>
      </c>
      <c r="I8" s="8">
        <v>2797</v>
      </c>
      <c r="J8" s="8">
        <v>3131</v>
      </c>
      <c r="K8" s="8">
        <v>3527</v>
      </c>
      <c r="L8" s="58">
        <v>4119</v>
      </c>
      <c r="M8" s="26">
        <v>4518</v>
      </c>
    </row>
    <row r="11" spans="1:13" x14ac:dyDescent="0.25">
      <c r="J11" s="25"/>
      <c r="K11" s="25"/>
      <c r="L11" s="25"/>
    </row>
    <row r="12" spans="1:13" x14ac:dyDescent="0.25">
      <c r="J12" s="25"/>
      <c r="K12" s="25"/>
      <c r="L12" s="25"/>
    </row>
    <row r="13" spans="1:13" x14ac:dyDescent="0.25">
      <c r="J13" s="25"/>
      <c r="K13" s="25"/>
      <c r="L13" s="25"/>
    </row>
    <row r="14" spans="1:13" x14ac:dyDescent="0.25">
      <c r="J14" s="25"/>
      <c r="K14" s="25"/>
      <c r="L14" s="25"/>
    </row>
    <row r="15" spans="1:13" x14ac:dyDescent="0.25">
      <c r="J15" s="25"/>
      <c r="K15" s="25"/>
      <c r="L15" s="25"/>
    </row>
    <row r="16" spans="1:13" x14ac:dyDescent="0.25">
      <c r="J16" s="26"/>
      <c r="K16" s="26"/>
      <c r="L16" s="26"/>
    </row>
    <row r="17" spans="10:12" x14ac:dyDescent="0.25">
      <c r="J17" s="26"/>
      <c r="K17" s="26"/>
      <c r="L17" s="2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P1" sqref="P1:Q5"/>
    </sheetView>
  </sheetViews>
  <sheetFormatPr defaultRowHeight="15" x14ac:dyDescent="0.25"/>
  <cols>
    <col min="1" max="1" width="41.5703125" bestFit="1" customWidth="1"/>
    <col min="2" max="10" width="6.5703125" bestFit="1" customWidth="1"/>
    <col min="11" max="11" width="6.7109375" customWidth="1"/>
    <col min="12" max="13" width="6.5703125" bestFit="1" customWidth="1"/>
    <col min="14" max="16" width="5.5703125" bestFit="1" customWidth="1"/>
    <col min="17" max="17" width="5.5703125" customWidth="1"/>
  </cols>
  <sheetData>
    <row r="1" spans="1:17" x14ac:dyDescent="0.25"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 s="48">
        <v>2020</v>
      </c>
      <c r="Q1" s="48">
        <v>2021</v>
      </c>
    </row>
    <row r="2" spans="1:17" x14ac:dyDescent="0.25">
      <c r="A2" t="s">
        <v>39</v>
      </c>
      <c r="B2" s="8">
        <v>620</v>
      </c>
      <c r="C2" s="8">
        <v>890</v>
      </c>
      <c r="D2" s="8">
        <v>460</v>
      </c>
      <c r="E2" s="8">
        <v>150</v>
      </c>
      <c r="F2" s="8">
        <v>150</v>
      </c>
      <c r="G2" s="8">
        <v>170</v>
      </c>
      <c r="H2" s="8">
        <v>250</v>
      </c>
      <c r="I2" s="8">
        <v>300</v>
      </c>
      <c r="J2" s="8">
        <v>300</v>
      </c>
      <c r="K2" s="8">
        <v>100</v>
      </c>
      <c r="L2" s="8">
        <v>100</v>
      </c>
      <c r="M2" s="8">
        <v>100</v>
      </c>
      <c r="N2" s="8">
        <v>30</v>
      </c>
      <c r="O2" s="8">
        <v>40</v>
      </c>
      <c r="P2" s="58">
        <v>40</v>
      </c>
      <c r="Q2" s="26">
        <v>50</v>
      </c>
    </row>
    <row r="3" spans="1:17" x14ac:dyDescent="0.25">
      <c r="A3" t="s">
        <v>40</v>
      </c>
      <c r="B3" s="8">
        <v>1200</v>
      </c>
      <c r="C3" s="8">
        <v>1500</v>
      </c>
      <c r="D3" s="8">
        <v>1600</v>
      </c>
      <c r="E3" s="8">
        <v>3100</v>
      </c>
      <c r="F3" s="8">
        <v>2400</v>
      </c>
      <c r="G3" s="8">
        <v>2900</v>
      </c>
      <c r="H3" s="8">
        <v>2600</v>
      </c>
      <c r="I3" s="8">
        <v>3400</v>
      </c>
      <c r="J3" s="8">
        <v>6000</v>
      </c>
      <c r="K3" s="8">
        <v>3500</v>
      </c>
      <c r="L3" s="8">
        <v>2300</v>
      </c>
      <c r="M3" s="8">
        <v>2600</v>
      </c>
      <c r="N3" s="8">
        <v>2500</v>
      </c>
      <c r="O3" s="8">
        <v>3000</v>
      </c>
      <c r="P3" s="58">
        <v>2400</v>
      </c>
      <c r="Q3" s="26">
        <v>1600</v>
      </c>
    </row>
    <row r="4" spans="1:17" x14ac:dyDescent="0.25">
      <c r="A4" t="s">
        <v>41</v>
      </c>
      <c r="B4" s="8">
        <v>12300</v>
      </c>
      <c r="C4" s="8">
        <v>11100</v>
      </c>
      <c r="D4" s="8">
        <v>9100</v>
      </c>
      <c r="E4" s="8">
        <v>6600</v>
      </c>
      <c r="F4" s="8">
        <v>5000</v>
      </c>
      <c r="G4" s="8">
        <v>4600</v>
      </c>
      <c r="H4" s="8">
        <v>4200</v>
      </c>
      <c r="I4" s="8">
        <v>5300</v>
      </c>
      <c r="J4" s="8">
        <v>9200</v>
      </c>
      <c r="K4" s="8">
        <v>7400</v>
      </c>
      <c r="L4" s="8">
        <v>5100</v>
      </c>
      <c r="M4" s="8">
        <v>8600</v>
      </c>
      <c r="N4" s="8">
        <v>5700</v>
      </c>
      <c r="O4" s="8">
        <v>6600</v>
      </c>
      <c r="P4" s="58">
        <v>4900</v>
      </c>
      <c r="Q4" s="26">
        <v>6500</v>
      </c>
    </row>
    <row r="5" spans="1:17" x14ac:dyDescent="0.25">
      <c r="A5" t="s">
        <v>42</v>
      </c>
      <c r="B5" s="8">
        <v>18900</v>
      </c>
      <c r="C5" s="8">
        <v>20400</v>
      </c>
      <c r="D5" s="8">
        <v>20800</v>
      </c>
      <c r="E5" s="8">
        <v>22300</v>
      </c>
      <c r="F5" s="8">
        <v>26100</v>
      </c>
      <c r="G5" s="8">
        <v>37300</v>
      </c>
      <c r="H5" s="8">
        <v>34900</v>
      </c>
      <c r="I5" s="8">
        <v>37900</v>
      </c>
      <c r="J5" s="8">
        <v>50000</v>
      </c>
      <c r="K5" s="8">
        <v>32300</v>
      </c>
      <c r="L5" s="8">
        <v>17200</v>
      </c>
      <c r="M5" s="8">
        <v>12700</v>
      </c>
      <c r="N5" s="8">
        <v>4900</v>
      </c>
      <c r="O5" s="8">
        <v>4800</v>
      </c>
      <c r="P5" s="58">
        <v>3700</v>
      </c>
      <c r="Q5" s="26">
        <v>2150</v>
      </c>
    </row>
    <row r="8" spans="1:17" x14ac:dyDescent="0.25">
      <c r="N8" s="25"/>
      <c r="O8" s="25"/>
      <c r="P8" s="25"/>
    </row>
    <row r="10" spans="1:17" x14ac:dyDescent="0.25">
      <c r="N10" s="25"/>
      <c r="O10" s="25"/>
      <c r="P10" s="25"/>
    </row>
    <row r="11" spans="1:17" x14ac:dyDescent="0.25">
      <c r="N11" s="25"/>
      <c r="O11" s="25"/>
      <c r="P11" s="2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P1" sqref="P1:Q4"/>
    </sheetView>
  </sheetViews>
  <sheetFormatPr defaultColWidth="39.28515625" defaultRowHeight="15" x14ac:dyDescent="0.25"/>
  <cols>
    <col min="1" max="1" width="38.28515625" bestFit="1" customWidth="1"/>
    <col min="2" max="16" width="6.5703125" bestFit="1" customWidth="1"/>
    <col min="17" max="17" width="6.5703125" customWidth="1"/>
  </cols>
  <sheetData>
    <row r="1" spans="1:17" x14ac:dyDescent="0.25"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 s="48">
        <v>2020</v>
      </c>
      <c r="Q1" s="48">
        <v>2021</v>
      </c>
    </row>
    <row r="2" spans="1:17" x14ac:dyDescent="0.25">
      <c r="A2" t="s">
        <v>43</v>
      </c>
      <c r="B2" s="8">
        <v>25300</v>
      </c>
      <c r="C2" s="8">
        <v>12700</v>
      </c>
      <c r="D2" s="8">
        <v>6400</v>
      </c>
      <c r="E2" s="8">
        <v>2400</v>
      </c>
      <c r="F2" s="8">
        <v>1700</v>
      </c>
      <c r="G2" s="8">
        <v>2000</v>
      </c>
      <c r="H2" s="8">
        <v>3800</v>
      </c>
      <c r="I2" s="8">
        <v>3500</v>
      </c>
      <c r="J2" s="8">
        <v>4200</v>
      </c>
      <c r="K2" s="8">
        <v>4400</v>
      </c>
      <c r="L2" s="8">
        <v>3200</v>
      </c>
      <c r="M2" s="8">
        <v>3400</v>
      </c>
      <c r="N2" s="8">
        <v>2500</v>
      </c>
      <c r="O2" s="8">
        <v>1300</v>
      </c>
      <c r="P2" s="58">
        <v>700</v>
      </c>
      <c r="Q2" s="26">
        <v>1000</v>
      </c>
    </row>
    <row r="3" spans="1:17" x14ac:dyDescent="0.25">
      <c r="A3" t="s">
        <v>41</v>
      </c>
      <c r="B3" s="8">
        <v>51600</v>
      </c>
      <c r="C3" s="8">
        <v>39500</v>
      </c>
      <c r="D3" s="8">
        <v>32500</v>
      </c>
      <c r="E3" s="8">
        <v>19500</v>
      </c>
      <c r="F3" s="8">
        <v>19600</v>
      </c>
      <c r="G3" s="8">
        <v>18600</v>
      </c>
      <c r="H3" s="8">
        <v>23400</v>
      </c>
      <c r="I3" s="8">
        <v>31200</v>
      </c>
      <c r="J3" s="8">
        <v>51500</v>
      </c>
      <c r="K3" s="8">
        <v>45900</v>
      </c>
      <c r="L3" s="8">
        <v>34700</v>
      </c>
      <c r="M3" s="8">
        <v>38300</v>
      </c>
      <c r="N3" s="8">
        <v>69200</v>
      </c>
      <c r="O3" s="8">
        <v>62400</v>
      </c>
      <c r="P3" s="58">
        <v>14700</v>
      </c>
      <c r="Q3" s="26">
        <v>54600</v>
      </c>
    </row>
    <row r="4" spans="1:17" x14ac:dyDescent="0.25">
      <c r="A4" t="s">
        <v>44</v>
      </c>
      <c r="B4" s="8">
        <v>66600</v>
      </c>
      <c r="C4" s="8">
        <v>44100</v>
      </c>
      <c r="D4" s="8">
        <v>36800</v>
      </c>
      <c r="E4" s="8">
        <v>45500</v>
      </c>
      <c r="F4" s="8">
        <v>46500</v>
      </c>
      <c r="G4" s="8">
        <v>48400</v>
      </c>
      <c r="H4" s="8">
        <v>62500</v>
      </c>
      <c r="I4" s="8">
        <v>90300</v>
      </c>
      <c r="J4" s="8">
        <v>97400</v>
      </c>
      <c r="K4" s="8">
        <v>86100</v>
      </c>
      <c r="L4" s="8">
        <v>64500</v>
      </c>
      <c r="M4" s="8">
        <v>60800</v>
      </c>
      <c r="N4" s="8">
        <v>47200</v>
      </c>
      <c r="O4" s="8">
        <v>38700</v>
      </c>
      <c r="P4" s="58">
        <v>29700</v>
      </c>
      <c r="Q4" s="26">
        <v>40800</v>
      </c>
    </row>
    <row r="8" spans="1:17" x14ac:dyDescent="0.25">
      <c r="N8" s="25"/>
      <c r="O8" s="25"/>
      <c r="P8" s="25"/>
    </row>
    <row r="9" spans="1:17" x14ac:dyDescent="0.25">
      <c r="N9" s="25"/>
      <c r="O9" s="25"/>
      <c r="P9" s="25"/>
    </row>
    <row r="10" spans="1:17" x14ac:dyDescent="0.25">
      <c r="N10" s="25"/>
      <c r="O10" s="25"/>
      <c r="P10" s="2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1" sqref="O1:P7"/>
    </sheetView>
  </sheetViews>
  <sheetFormatPr defaultRowHeight="15" x14ac:dyDescent="0.25"/>
  <cols>
    <col min="1" max="1" width="60.85546875" bestFit="1" customWidth="1"/>
    <col min="2" max="15" width="7.5703125" bestFit="1" customWidth="1"/>
    <col min="16" max="16" width="7.28515625" customWidth="1"/>
  </cols>
  <sheetData>
    <row r="1" spans="1:16" x14ac:dyDescent="0.25"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 s="48">
        <v>2020</v>
      </c>
      <c r="P1" s="48">
        <v>2021</v>
      </c>
    </row>
    <row r="2" spans="1:16" x14ac:dyDescent="0.25">
      <c r="A2" t="s">
        <v>96</v>
      </c>
      <c r="B2" s="8">
        <v>192000</v>
      </c>
      <c r="C2" s="8">
        <v>170800</v>
      </c>
      <c r="D2" s="8">
        <v>269900</v>
      </c>
      <c r="E2" s="8">
        <v>263700</v>
      </c>
      <c r="F2" s="8">
        <v>269900</v>
      </c>
      <c r="G2" s="8">
        <v>340200</v>
      </c>
      <c r="H2" s="8">
        <v>437700</v>
      </c>
      <c r="I2" s="8">
        <v>440800</v>
      </c>
      <c r="J2" s="8">
        <v>445900</v>
      </c>
      <c r="K2" s="8">
        <v>412000</v>
      </c>
      <c r="L2" s="8">
        <v>330000</v>
      </c>
      <c r="M2" s="8">
        <v>262749</v>
      </c>
      <c r="N2" s="8">
        <v>223453</v>
      </c>
      <c r="O2" s="58">
        <v>285660</v>
      </c>
      <c r="P2" s="26">
        <v>191775</v>
      </c>
    </row>
    <row r="3" spans="1:16" x14ac:dyDescent="0.25">
      <c r="A3" t="s">
        <v>117</v>
      </c>
      <c r="B3" s="8"/>
      <c r="C3" s="8"/>
      <c r="D3" s="8"/>
      <c r="E3" s="8"/>
      <c r="F3" s="8"/>
      <c r="G3" s="8"/>
      <c r="H3" s="8"/>
      <c r="I3" s="8"/>
      <c r="J3" s="8"/>
      <c r="K3" s="8"/>
      <c r="L3" s="8">
        <v>96000</v>
      </c>
      <c r="M3" s="8">
        <v>72800</v>
      </c>
      <c r="N3" s="8">
        <v>57800</v>
      </c>
      <c r="O3" s="58">
        <v>62800</v>
      </c>
      <c r="P3" s="73">
        <v>54500</v>
      </c>
    </row>
    <row r="4" spans="1:16" x14ac:dyDescent="0.25">
      <c r="A4" t="s">
        <v>92</v>
      </c>
      <c r="B4" s="8">
        <v>12280</v>
      </c>
      <c r="C4" s="8">
        <v>9394</v>
      </c>
      <c r="D4" s="8">
        <v>4389</v>
      </c>
      <c r="E4" s="8">
        <v>8512</v>
      </c>
      <c r="F4" s="8">
        <v>10293</v>
      </c>
      <c r="G4" s="8">
        <v>7597</v>
      </c>
      <c r="H4" s="8">
        <v>7425</v>
      </c>
      <c r="I4" s="8">
        <v>11993</v>
      </c>
      <c r="J4" s="8">
        <v>13391</v>
      </c>
      <c r="K4" s="8">
        <v>13836</v>
      </c>
      <c r="L4" s="8">
        <v>15567</v>
      </c>
      <c r="M4" s="8">
        <v>17021</v>
      </c>
      <c r="N4" s="8">
        <v>12398</v>
      </c>
      <c r="O4" s="58">
        <v>8851</v>
      </c>
      <c r="P4" s="73">
        <v>12306</v>
      </c>
    </row>
    <row r="5" spans="1:16" x14ac:dyDescent="0.25">
      <c r="A5" t="s">
        <v>93</v>
      </c>
      <c r="B5" s="8">
        <v>24767</v>
      </c>
      <c r="C5" s="8">
        <v>23675</v>
      </c>
      <c r="D5" s="8">
        <v>26134</v>
      </c>
      <c r="E5" s="8">
        <v>41048</v>
      </c>
      <c r="F5" s="8">
        <v>35485</v>
      </c>
      <c r="G5" s="8">
        <v>36131</v>
      </c>
      <c r="H5" s="8">
        <v>41839</v>
      </c>
      <c r="I5" s="8">
        <v>53374</v>
      </c>
      <c r="J5" s="8">
        <v>55214</v>
      </c>
      <c r="K5" s="8">
        <v>46688</v>
      </c>
      <c r="L5" s="8">
        <v>46113</v>
      </c>
      <c r="M5" s="8">
        <v>41569</v>
      </c>
      <c r="N5" s="8">
        <v>38357</v>
      </c>
      <c r="O5" s="58">
        <v>38787</v>
      </c>
      <c r="P5" s="73">
        <v>44510</v>
      </c>
    </row>
    <row r="6" spans="1:16" x14ac:dyDescent="0.25">
      <c r="A6" t="s">
        <v>94</v>
      </c>
      <c r="B6" s="8">
        <v>16047</v>
      </c>
      <c r="C6" s="8">
        <v>9769</v>
      </c>
      <c r="D6" s="8">
        <v>5099</v>
      </c>
      <c r="E6" s="8">
        <v>15916</v>
      </c>
      <c r="F6" s="8">
        <v>15207</v>
      </c>
      <c r="G6" s="8">
        <v>10196</v>
      </c>
      <c r="H6" s="8">
        <v>10798</v>
      </c>
      <c r="I6" s="8">
        <v>16714</v>
      </c>
      <c r="J6" s="8">
        <v>14855</v>
      </c>
      <c r="K6" s="8">
        <v>13248</v>
      </c>
      <c r="L6" s="8">
        <v>13569</v>
      </c>
      <c r="M6" s="8">
        <v>12041</v>
      </c>
      <c r="N6" s="8">
        <v>8364</v>
      </c>
      <c r="O6" s="58">
        <v>7117</v>
      </c>
      <c r="P6" s="73">
        <v>9962</v>
      </c>
    </row>
    <row r="7" spans="1:16" x14ac:dyDescent="0.25">
      <c r="A7" t="s">
        <v>95</v>
      </c>
      <c r="B7" s="8">
        <v>125228</v>
      </c>
      <c r="C7" s="8">
        <v>106345</v>
      </c>
      <c r="D7" s="8">
        <v>138573</v>
      </c>
      <c r="E7" s="8">
        <v>192841</v>
      </c>
      <c r="F7" s="8">
        <v>168519</v>
      </c>
      <c r="G7" s="8">
        <v>172804</v>
      </c>
      <c r="H7" s="8">
        <v>201894</v>
      </c>
      <c r="I7" s="8">
        <v>228916</v>
      </c>
      <c r="J7" s="8">
        <v>201328</v>
      </c>
      <c r="K7" s="8">
        <v>163617</v>
      </c>
      <c r="L7" s="8">
        <v>148133</v>
      </c>
      <c r="M7" s="8">
        <v>121845</v>
      </c>
      <c r="N7" s="8">
        <v>112566</v>
      </c>
      <c r="O7" s="58">
        <v>136037</v>
      </c>
      <c r="P7" s="73">
        <v>131442</v>
      </c>
    </row>
    <row r="9" spans="1:16" x14ac:dyDescent="0.25">
      <c r="P9" s="48"/>
    </row>
    <row r="10" spans="1:16" x14ac:dyDescent="0.25">
      <c r="K10" s="38"/>
      <c r="L10" s="38"/>
      <c r="M10" s="38"/>
      <c r="N10" s="38"/>
      <c r="O10" s="38"/>
    </row>
    <row r="11" spans="1:16" x14ac:dyDescent="0.25">
      <c r="F11" s="61"/>
      <c r="K11" s="38"/>
      <c r="L11" s="38"/>
      <c r="M11" s="38"/>
      <c r="N11" s="38"/>
      <c r="O11" s="38"/>
    </row>
    <row r="12" spans="1:16" x14ac:dyDescent="0.25">
      <c r="F12" s="61"/>
      <c r="K12" s="38"/>
      <c r="L12" s="38"/>
      <c r="M12" s="38"/>
      <c r="N12" s="38"/>
      <c r="O12" s="38"/>
    </row>
    <row r="13" spans="1:16" x14ac:dyDescent="0.25">
      <c r="F13" s="61"/>
      <c r="K13" s="38"/>
      <c r="L13" s="38"/>
      <c r="M13" s="38"/>
      <c r="N13" s="38"/>
      <c r="O13" s="66"/>
    </row>
    <row r="14" spans="1:16" x14ac:dyDescent="0.25">
      <c r="F14" s="61"/>
      <c r="K14" s="26"/>
      <c r="L14" s="26"/>
      <c r="M14" s="26"/>
      <c r="N14" s="26"/>
      <c r="O14" s="67"/>
    </row>
    <row r="15" spans="1:16" x14ac:dyDescent="0.25">
      <c r="F15" s="61"/>
      <c r="O15" s="67"/>
    </row>
    <row r="16" spans="1:16" x14ac:dyDescent="0.25">
      <c r="F16" s="61"/>
      <c r="O16" s="67"/>
    </row>
    <row r="17" spans="6:15" x14ac:dyDescent="0.25">
      <c r="F17" s="61"/>
      <c r="O17" s="67"/>
    </row>
    <row r="18" spans="6:15" x14ac:dyDescent="0.25">
      <c r="F18" s="61"/>
    </row>
    <row r="19" spans="6:15" x14ac:dyDescent="0.25">
      <c r="F19" s="61"/>
    </row>
    <row r="20" spans="6:15" x14ac:dyDescent="0.25">
      <c r="F20" s="61"/>
    </row>
    <row r="21" spans="6:15" x14ac:dyDescent="0.25">
      <c r="F21" s="61"/>
    </row>
    <row r="22" spans="6:15" x14ac:dyDescent="0.25">
      <c r="F22" s="61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N2" sqref="N2:N7"/>
    </sheetView>
  </sheetViews>
  <sheetFormatPr defaultRowHeight="15" x14ac:dyDescent="0.25"/>
  <cols>
    <col min="1" max="1" width="75.7109375" bestFit="1" customWidth="1"/>
    <col min="2" max="10" width="5.5703125" bestFit="1" customWidth="1"/>
    <col min="11" max="14" width="5.7109375" customWidth="1"/>
  </cols>
  <sheetData>
    <row r="1" spans="1:14" x14ac:dyDescent="0.25">
      <c r="B1">
        <v>2009</v>
      </c>
      <c r="C1">
        <v>2010</v>
      </c>
      <c r="D1">
        <v>2011</v>
      </c>
      <c r="E1">
        <v>2012</v>
      </c>
      <c r="F1">
        <v>2013</v>
      </c>
      <c r="G1">
        <v>2014</v>
      </c>
      <c r="H1">
        <v>2015</v>
      </c>
      <c r="I1">
        <v>2016</v>
      </c>
      <c r="J1">
        <v>2017</v>
      </c>
      <c r="K1">
        <v>2018</v>
      </c>
      <c r="L1">
        <v>2019</v>
      </c>
      <c r="M1">
        <v>2020</v>
      </c>
      <c r="N1">
        <v>2021</v>
      </c>
    </row>
    <row r="2" spans="1:14" x14ac:dyDescent="0.25">
      <c r="A2" t="s">
        <v>121</v>
      </c>
      <c r="I2" s="58">
        <v>2400</v>
      </c>
      <c r="J2" s="58">
        <v>4300</v>
      </c>
      <c r="K2" s="58">
        <v>6200</v>
      </c>
      <c r="L2" s="58">
        <v>7200</v>
      </c>
      <c r="M2" s="58">
        <v>6300</v>
      </c>
      <c r="N2" s="26">
        <v>7100</v>
      </c>
    </row>
    <row r="3" spans="1:14" x14ac:dyDescent="0.25">
      <c r="A3" t="s">
        <v>120</v>
      </c>
      <c r="D3" s="8"/>
      <c r="E3" s="8">
        <v>1300</v>
      </c>
      <c r="F3" s="8">
        <v>1400</v>
      </c>
      <c r="G3" s="8">
        <v>2000</v>
      </c>
      <c r="H3" s="8">
        <v>2000</v>
      </c>
      <c r="I3" s="8">
        <v>2000</v>
      </c>
      <c r="J3" s="8">
        <v>1800</v>
      </c>
      <c r="K3" s="25">
        <v>1000</v>
      </c>
      <c r="L3" s="25">
        <v>700</v>
      </c>
      <c r="M3" s="25">
        <v>400</v>
      </c>
      <c r="N3" s="26">
        <v>470</v>
      </c>
    </row>
    <row r="4" spans="1:14" x14ac:dyDescent="0.25">
      <c r="A4" t="s">
        <v>119</v>
      </c>
      <c r="D4" s="8"/>
      <c r="E4" s="8">
        <v>1900</v>
      </c>
      <c r="F4" s="8">
        <v>2400</v>
      </c>
      <c r="G4" s="8">
        <v>2400</v>
      </c>
      <c r="H4" s="8">
        <v>2400</v>
      </c>
      <c r="I4" s="8">
        <v>2400</v>
      </c>
      <c r="J4" s="8">
        <v>2500</v>
      </c>
      <c r="K4" s="8">
        <v>2900</v>
      </c>
      <c r="L4" s="8">
        <v>3500</v>
      </c>
      <c r="M4" s="8">
        <v>3000</v>
      </c>
      <c r="N4" s="26">
        <v>3000</v>
      </c>
    </row>
    <row r="5" spans="1:14" x14ac:dyDescent="0.25">
      <c r="A5" t="s">
        <v>118</v>
      </c>
      <c r="D5" s="8"/>
      <c r="E5" s="8">
        <v>600</v>
      </c>
      <c r="F5" s="8">
        <v>600</v>
      </c>
      <c r="G5" s="8">
        <v>600</v>
      </c>
      <c r="H5" s="8">
        <v>500</v>
      </c>
      <c r="I5" s="8">
        <v>400</v>
      </c>
      <c r="J5" s="8">
        <v>300</v>
      </c>
      <c r="K5" s="8">
        <v>400</v>
      </c>
      <c r="L5" s="8">
        <v>300</v>
      </c>
      <c r="M5" s="8">
        <v>150</v>
      </c>
      <c r="N5" s="26">
        <v>150</v>
      </c>
    </row>
    <row r="6" spans="1:14" x14ac:dyDescent="0.25">
      <c r="A6" t="s">
        <v>91</v>
      </c>
      <c r="B6" s="8">
        <v>3500</v>
      </c>
      <c r="C6" s="8">
        <v>3200</v>
      </c>
      <c r="D6" s="8">
        <v>1800</v>
      </c>
      <c r="E6" s="8"/>
      <c r="F6" s="8"/>
      <c r="G6" s="8"/>
      <c r="H6" s="8"/>
      <c r="I6" s="8"/>
      <c r="J6" s="8"/>
      <c r="K6" s="8"/>
      <c r="L6" s="8"/>
      <c r="M6" s="8"/>
      <c r="N6" s="26"/>
    </row>
    <row r="7" spans="1:14" x14ac:dyDescent="0.25">
      <c r="A7" t="s">
        <v>138</v>
      </c>
      <c r="B7" s="8">
        <v>3500</v>
      </c>
      <c r="C7" s="8">
        <v>2800</v>
      </c>
      <c r="D7" s="8">
        <v>6400</v>
      </c>
      <c r="E7" s="8">
        <v>7200</v>
      </c>
      <c r="F7" s="8">
        <v>6600</v>
      </c>
      <c r="G7" s="8">
        <v>8000</v>
      </c>
      <c r="H7" s="8">
        <v>8400</v>
      </c>
      <c r="I7" s="8">
        <v>7700</v>
      </c>
      <c r="J7" s="8">
        <v>8400</v>
      </c>
      <c r="K7" s="8">
        <v>9000</v>
      </c>
      <c r="L7" s="8">
        <v>8600</v>
      </c>
      <c r="M7" s="8">
        <v>6700</v>
      </c>
      <c r="N7" s="26">
        <v>7100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110" zoomScaleNormal="110" workbookViewId="0">
      <selection activeCell="I1" sqref="I1:L5"/>
    </sheetView>
  </sheetViews>
  <sheetFormatPr defaultRowHeight="15" x14ac:dyDescent="0.25"/>
  <cols>
    <col min="1" max="1" width="23" customWidth="1"/>
    <col min="2" max="6" width="6.85546875" customWidth="1"/>
    <col min="7" max="12" width="6.85546875" style="48" customWidth="1"/>
  </cols>
  <sheetData>
    <row r="1" spans="1:12" x14ac:dyDescent="0.25">
      <c r="B1">
        <v>2011</v>
      </c>
      <c r="C1">
        <v>2012</v>
      </c>
      <c r="D1">
        <v>2013</v>
      </c>
      <c r="E1">
        <v>2014</v>
      </c>
      <c r="F1">
        <v>2015</v>
      </c>
      <c r="G1" s="48">
        <v>2016</v>
      </c>
      <c r="H1" s="48">
        <v>2017</v>
      </c>
      <c r="I1" s="48">
        <v>2018</v>
      </c>
      <c r="J1" s="48">
        <v>2019</v>
      </c>
      <c r="K1" s="48">
        <v>2020</v>
      </c>
      <c r="L1" s="48">
        <v>2021</v>
      </c>
    </row>
    <row r="2" spans="1:12" x14ac:dyDescent="0.25">
      <c r="A2" t="s">
        <v>87</v>
      </c>
      <c r="B2" s="59">
        <v>2.6677162599492701</v>
      </c>
      <c r="C2" s="59">
        <v>1.39399241761446</v>
      </c>
      <c r="D2" s="59">
        <v>1.4985014985014999</v>
      </c>
      <c r="E2" s="59">
        <v>1.83585313174946</v>
      </c>
      <c r="F2" s="59">
        <v>1.16929007388371</v>
      </c>
      <c r="G2" s="59">
        <v>0.77100230299389205</v>
      </c>
      <c r="H2" s="59">
        <v>0.6</v>
      </c>
      <c r="I2" s="59">
        <v>0.3</v>
      </c>
      <c r="J2" s="59">
        <v>0</v>
      </c>
      <c r="K2" s="59">
        <v>0</v>
      </c>
      <c r="L2" s="59">
        <v>0</v>
      </c>
    </row>
    <row r="3" spans="1:12" x14ac:dyDescent="0.25">
      <c r="A3" t="s">
        <v>88</v>
      </c>
      <c r="B3" s="59">
        <v>11.816671039972</v>
      </c>
      <c r="C3" s="59">
        <v>8.0781568970545408</v>
      </c>
      <c r="D3" s="59">
        <v>6.3147378936852601</v>
      </c>
      <c r="E3" s="59">
        <v>7.5593952483801301</v>
      </c>
      <c r="F3" s="59">
        <v>10.298747189206599</v>
      </c>
      <c r="G3" s="59">
        <v>7.2794633022929798</v>
      </c>
      <c r="H3" s="59">
        <v>0.59103908484270695</v>
      </c>
      <c r="I3" s="59">
        <v>0.4</v>
      </c>
      <c r="J3" s="59">
        <v>0.5</v>
      </c>
      <c r="K3" s="59">
        <v>0</v>
      </c>
      <c r="L3" s="59">
        <v>0</v>
      </c>
    </row>
    <row r="4" spans="1:12" x14ac:dyDescent="0.25">
      <c r="A4" t="s">
        <v>89</v>
      </c>
      <c r="B4" s="59">
        <v>15.525233971835901</v>
      </c>
      <c r="C4" s="59">
        <v>13.8174394867308</v>
      </c>
      <c r="D4" s="59">
        <v>14.648509385351501</v>
      </c>
      <c r="E4" s="59">
        <v>15.167877478892599</v>
      </c>
      <c r="F4" s="59">
        <v>18.0340507548988</v>
      </c>
      <c r="G4" s="59">
        <v>23.7</v>
      </c>
      <c r="H4" s="59">
        <v>32.200000000000003</v>
      </c>
      <c r="I4" s="59">
        <v>30.4</v>
      </c>
      <c r="J4" s="59">
        <v>28.6</v>
      </c>
      <c r="K4" s="59">
        <v>34.5</v>
      </c>
      <c r="L4" s="59">
        <v>0</v>
      </c>
    </row>
    <row r="5" spans="1:12" x14ac:dyDescent="0.25">
      <c r="A5" t="s">
        <v>90</v>
      </c>
      <c r="B5" s="59">
        <v>4.6881833289600303</v>
      </c>
      <c r="C5" s="59">
        <v>3.73869932925051</v>
      </c>
      <c r="D5" s="59">
        <v>3.4754718965245299</v>
      </c>
      <c r="E5" s="59">
        <v>4.3638327115648901</v>
      </c>
      <c r="F5" s="59">
        <v>5.49951814969483</v>
      </c>
      <c r="G5" s="59">
        <v>7.3795934715129698</v>
      </c>
      <c r="H5" s="59">
        <v>11.2</v>
      </c>
      <c r="I5" s="59">
        <v>14.5</v>
      </c>
      <c r="J5" s="59">
        <v>13.2</v>
      </c>
      <c r="K5" s="59">
        <v>10</v>
      </c>
      <c r="L5" s="59">
        <v>15.6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A4" sqref="A4"/>
    </sheetView>
  </sheetViews>
  <sheetFormatPr defaultRowHeight="15" x14ac:dyDescent="0.25"/>
  <cols>
    <col min="1" max="1" width="44.140625" customWidth="1"/>
  </cols>
  <sheetData>
    <row r="1" spans="1:18" x14ac:dyDescent="0.25">
      <c r="A1" s="39"/>
      <c r="B1" s="39">
        <v>2005</v>
      </c>
      <c r="C1" s="39">
        <v>2006</v>
      </c>
      <c r="D1" s="39">
        <v>2007</v>
      </c>
      <c r="E1" s="39">
        <v>2008</v>
      </c>
      <c r="F1" s="40">
        <v>2009</v>
      </c>
      <c r="G1" s="41">
        <v>2010</v>
      </c>
      <c r="H1" s="41">
        <v>2011</v>
      </c>
      <c r="I1" s="41">
        <v>2012</v>
      </c>
      <c r="J1" s="41">
        <v>2013</v>
      </c>
      <c r="K1" s="41">
        <v>2014</v>
      </c>
      <c r="L1" s="41">
        <v>2015</v>
      </c>
      <c r="M1" s="41">
        <v>2016</v>
      </c>
      <c r="N1" s="41">
        <v>2017</v>
      </c>
      <c r="O1" s="41">
        <v>2018</v>
      </c>
      <c r="P1" s="41">
        <v>2019</v>
      </c>
      <c r="Q1" s="74">
        <v>2020</v>
      </c>
      <c r="R1" s="74">
        <v>2021</v>
      </c>
    </row>
    <row r="2" spans="1:18" x14ac:dyDescent="0.25">
      <c r="A2" s="39" t="s">
        <v>98</v>
      </c>
      <c r="B2" s="43">
        <v>26.3</v>
      </c>
      <c r="C2" s="43">
        <v>25.5</v>
      </c>
      <c r="D2" s="43">
        <v>27.3</v>
      </c>
      <c r="E2" s="43">
        <v>25.7</v>
      </c>
      <c r="F2" s="44">
        <v>24.8</v>
      </c>
      <c r="G2" s="45">
        <v>24.6</v>
      </c>
      <c r="H2" s="45">
        <v>25</v>
      </c>
      <c r="I2" s="45">
        <v>23.4</v>
      </c>
      <c r="J2" s="45">
        <v>22.2</v>
      </c>
      <c r="K2" s="45">
        <v>22.2</v>
      </c>
      <c r="L2" s="45">
        <v>22.8</v>
      </c>
      <c r="M2" s="45">
        <v>23.7</v>
      </c>
      <c r="N2" s="47">
        <v>24.7</v>
      </c>
      <c r="O2" s="47">
        <v>25.6</v>
      </c>
      <c r="P2" s="47">
        <v>25.4</v>
      </c>
      <c r="Q2" s="47">
        <v>24.5</v>
      </c>
      <c r="R2" s="47">
        <v>25.2</v>
      </c>
    </row>
    <row r="3" spans="1:18" x14ac:dyDescent="0.25">
      <c r="A3" s="39" t="s">
        <v>97</v>
      </c>
      <c r="B3" s="42">
        <v>38733</v>
      </c>
      <c r="C3" s="42">
        <v>39814</v>
      </c>
      <c r="D3" s="42">
        <v>45613</v>
      </c>
      <c r="E3" s="42">
        <v>45986</v>
      </c>
      <c r="F3" s="42">
        <v>47557</v>
      </c>
      <c r="G3" s="42">
        <v>50406</v>
      </c>
      <c r="H3" s="42">
        <v>53976</v>
      </c>
      <c r="I3" s="42">
        <v>53019</v>
      </c>
      <c r="J3" s="42">
        <v>53063</v>
      </c>
      <c r="K3" s="42">
        <v>55596</v>
      </c>
      <c r="L3" s="42">
        <v>56388</v>
      </c>
      <c r="M3" s="42">
        <v>57808</v>
      </c>
      <c r="N3" s="46">
        <v>59207</v>
      </c>
      <c r="O3" s="46">
        <v>60332</v>
      </c>
      <c r="P3" s="46">
        <v>58863</v>
      </c>
      <c r="Q3" s="46">
        <v>55626</v>
      </c>
      <c r="R3" s="46">
        <v>61380</v>
      </c>
    </row>
    <row r="4" spans="1:18" x14ac:dyDescent="0.25">
      <c r="A4" s="75" t="s">
        <v>140</v>
      </c>
      <c r="B4" s="42">
        <v>147161</v>
      </c>
      <c r="C4" s="42">
        <v>155860</v>
      </c>
      <c r="D4" s="42">
        <v>166805</v>
      </c>
      <c r="E4" s="42">
        <v>178590</v>
      </c>
      <c r="F4" s="42">
        <v>191956</v>
      </c>
      <c r="G4" s="42">
        <v>205134</v>
      </c>
      <c r="H4" s="42">
        <v>216240</v>
      </c>
      <c r="I4" s="42">
        <v>226481</v>
      </c>
      <c r="J4" s="42">
        <v>238708</v>
      </c>
      <c r="K4" s="42">
        <v>250604</v>
      </c>
      <c r="L4" s="42">
        <v>247543</v>
      </c>
      <c r="M4" s="42">
        <v>243617</v>
      </c>
      <c r="N4" s="42">
        <v>239663</v>
      </c>
      <c r="O4" s="42">
        <v>235962</v>
      </c>
      <c r="P4" s="42">
        <v>231757</v>
      </c>
      <c r="Q4" s="46">
        <f>163875+62919</f>
        <v>226794</v>
      </c>
      <c r="R4" s="46">
        <v>243200</v>
      </c>
    </row>
    <row r="37" spans="1:1" x14ac:dyDescent="0.25">
      <c r="A37" s="32"/>
    </row>
    <row r="38" spans="1:1" x14ac:dyDescent="0.25">
      <c r="A38" s="32"/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O1" sqref="O1:O3"/>
    </sheetView>
  </sheetViews>
  <sheetFormatPr defaultRowHeight="15" x14ac:dyDescent="0.25"/>
  <cols>
    <col min="1" max="1" width="41" bestFit="1" customWidth="1"/>
    <col min="2" max="14" width="6.5703125" bestFit="1" customWidth="1"/>
    <col min="15" max="15" width="6.5703125" customWidth="1"/>
  </cols>
  <sheetData>
    <row r="1" spans="1:15" x14ac:dyDescent="0.25"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 s="48">
        <v>2021</v>
      </c>
    </row>
    <row r="2" spans="1:15" x14ac:dyDescent="0.25">
      <c r="A2" t="s">
        <v>45</v>
      </c>
      <c r="B2" s="8">
        <v>26852</v>
      </c>
      <c r="C2" s="8">
        <v>58648</v>
      </c>
      <c r="D2" s="8">
        <v>41843</v>
      </c>
      <c r="E2" s="8">
        <v>36849</v>
      </c>
      <c r="F2" s="8">
        <v>55440</v>
      </c>
      <c r="G2" s="8">
        <v>70220</v>
      </c>
      <c r="H2" s="8">
        <v>46026</v>
      </c>
      <c r="I2" s="8">
        <v>37030</v>
      </c>
      <c r="J2" s="8">
        <v>22327</v>
      </c>
      <c r="K2" s="8">
        <v>16821</v>
      </c>
      <c r="L2" s="8">
        <v>14565</v>
      </c>
      <c r="M2" s="8">
        <v>15600</v>
      </c>
      <c r="N2" s="8">
        <v>31000</v>
      </c>
      <c r="O2" s="26">
        <v>17100</v>
      </c>
    </row>
    <row r="3" spans="1:15" x14ac:dyDescent="0.25">
      <c r="A3" t="s">
        <v>46</v>
      </c>
      <c r="B3" s="8">
        <v>18318</v>
      </c>
      <c r="C3" s="8">
        <v>36708</v>
      </c>
      <c r="D3" s="8">
        <v>25699</v>
      </c>
      <c r="E3" s="8">
        <v>21834</v>
      </c>
      <c r="F3" s="8">
        <v>31237</v>
      </c>
      <c r="G3" s="8">
        <v>35558</v>
      </c>
      <c r="H3" s="8">
        <v>23551</v>
      </c>
      <c r="I3" s="8">
        <v>17804</v>
      </c>
      <c r="J3" s="8">
        <v>9940</v>
      </c>
      <c r="K3" s="8">
        <v>5537</v>
      </c>
      <c r="L3" s="8">
        <v>3857</v>
      </c>
      <c r="M3" s="8">
        <v>3500</v>
      </c>
      <c r="N3" s="8">
        <v>4500</v>
      </c>
      <c r="O3" s="26">
        <v>3600</v>
      </c>
    </row>
    <row r="7" spans="1:15" x14ac:dyDescent="0.25">
      <c r="L7" s="26"/>
      <c r="M7" s="26"/>
      <c r="N7" s="26"/>
    </row>
    <row r="8" spans="1:15" x14ac:dyDescent="0.25">
      <c r="L8" s="26"/>
      <c r="M8" s="26"/>
      <c r="N8" s="26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N1" sqref="N1:O5"/>
    </sheetView>
  </sheetViews>
  <sheetFormatPr defaultRowHeight="15" x14ac:dyDescent="0.25"/>
  <cols>
    <col min="1" max="1" width="66.28515625" bestFit="1" customWidth="1"/>
    <col min="2" max="14" width="6.5703125" bestFit="1" customWidth="1"/>
    <col min="15" max="15" width="6.5703125" customWidth="1"/>
  </cols>
  <sheetData>
    <row r="1" spans="1:15" x14ac:dyDescent="0.25"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 s="48">
        <v>2020</v>
      </c>
      <c r="O1" s="48">
        <v>2021</v>
      </c>
    </row>
    <row r="2" spans="1:15" x14ac:dyDescent="0.25">
      <c r="A2" s="48" t="s">
        <v>17</v>
      </c>
      <c r="B2" s="58">
        <v>0</v>
      </c>
      <c r="C2" s="58">
        <v>0</v>
      </c>
      <c r="D2" s="58">
        <v>0</v>
      </c>
      <c r="E2" s="58">
        <v>56</v>
      </c>
      <c r="F2" s="58">
        <v>237</v>
      </c>
      <c r="G2" s="58">
        <v>250</v>
      </c>
      <c r="H2" s="58">
        <v>26</v>
      </c>
      <c r="I2" s="58">
        <v>18</v>
      </c>
      <c r="J2" s="58">
        <v>6</v>
      </c>
      <c r="K2" s="58">
        <v>43</v>
      </c>
      <c r="L2" s="58">
        <v>24</v>
      </c>
      <c r="M2" s="58">
        <v>10</v>
      </c>
      <c r="N2" s="58">
        <v>33</v>
      </c>
      <c r="O2" s="58">
        <v>54</v>
      </c>
    </row>
    <row r="3" spans="1:15" x14ac:dyDescent="0.25">
      <c r="A3" s="48" t="s">
        <v>102</v>
      </c>
      <c r="B3" s="58">
        <v>1409</v>
      </c>
      <c r="C3" s="58">
        <v>1282</v>
      </c>
      <c r="D3" s="58">
        <v>861</v>
      </c>
      <c r="E3" s="58">
        <v>1229</v>
      </c>
      <c r="F3" s="58">
        <v>677</v>
      </c>
      <c r="G3" s="58">
        <v>611</v>
      </c>
      <c r="H3" s="58">
        <v>415</v>
      </c>
      <c r="I3" s="58">
        <v>284</v>
      </c>
      <c r="J3" s="58">
        <v>228</v>
      </c>
      <c r="K3" s="58">
        <v>227</v>
      </c>
      <c r="L3" s="58">
        <v>278</v>
      </c>
      <c r="M3" s="58">
        <v>290</v>
      </c>
      <c r="N3" s="58">
        <v>267</v>
      </c>
      <c r="O3" s="58">
        <v>444</v>
      </c>
    </row>
    <row r="4" spans="1:15" x14ac:dyDescent="0.25">
      <c r="A4" s="48" t="s">
        <v>101</v>
      </c>
      <c r="B4" s="58">
        <v>2466</v>
      </c>
      <c r="C4" s="58">
        <v>2169</v>
      </c>
      <c r="D4" s="58">
        <v>1877</v>
      </c>
      <c r="E4" s="58">
        <v>2028</v>
      </c>
      <c r="F4" s="58">
        <v>1439</v>
      </c>
      <c r="G4" s="58">
        <v>1092</v>
      </c>
      <c r="H4" s="58">
        <v>719</v>
      </c>
      <c r="I4" s="58">
        <v>379</v>
      </c>
      <c r="J4" s="58">
        <v>402</v>
      </c>
      <c r="K4" s="58">
        <v>587</v>
      </c>
      <c r="L4" s="58">
        <v>523</v>
      </c>
      <c r="M4" s="58">
        <v>707</v>
      </c>
      <c r="N4" s="58">
        <v>538</v>
      </c>
      <c r="O4" s="58">
        <v>690</v>
      </c>
    </row>
    <row r="5" spans="1:15" x14ac:dyDescent="0.25">
      <c r="A5" s="48" t="s">
        <v>106</v>
      </c>
      <c r="B5" s="58">
        <v>15374</v>
      </c>
      <c r="C5" s="58">
        <v>13678</v>
      </c>
      <c r="D5" s="58">
        <v>13759</v>
      </c>
      <c r="E5" s="58">
        <v>11975</v>
      </c>
      <c r="F5" s="58">
        <v>10502</v>
      </c>
      <c r="G5" s="58">
        <v>8783</v>
      </c>
      <c r="H5" s="58">
        <v>5673</v>
      </c>
      <c r="I5" s="58">
        <v>4564</v>
      </c>
      <c r="J5" s="58">
        <v>5207</v>
      </c>
      <c r="K5" s="58">
        <v>5708</v>
      </c>
      <c r="L5" s="58">
        <v>7039</v>
      </c>
      <c r="M5" s="58">
        <v>8739</v>
      </c>
      <c r="N5" s="58">
        <v>6028</v>
      </c>
      <c r="O5" s="26">
        <v>7804</v>
      </c>
    </row>
    <row r="8" spans="1:15" x14ac:dyDescent="0.25">
      <c r="L8" s="26"/>
      <c r="M8" s="26"/>
      <c r="N8" s="26"/>
    </row>
    <row r="9" spans="1:15" x14ac:dyDescent="0.25">
      <c r="L9" s="26"/>
      <c r="M9" s="26"/>
      <c r="N9" s="26"/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1" sqref="G1:I5"/>
    </sheetView>
  </sheetViews>
  <sheetFormatPr defaultRowHeight="15" x14ac:dyDescent="0.25"/>
  <cols>
    <col min="1" max="1" width="47.140625" bestFit="1" customWidth="1"/>
  </cols>
  <sheetData>
    <row r="1" spans="1:9" x14ac:dyDescent="0.25">
      <c r="B1">
        <v>2014</v>
      </c>
      <c r="C1">
        <v>2015</v>
      </c>
      <c r="D1">
        <v>2016</v>
      </c>
      <c r="E1">
        <v>2017</v>
      </c>
      <c r="F1">
        <v>2018</v>
      </c>
      <c r="G1" s="48">
        <v>2019</v>
      </c>
      <c r="H1" s="48">
        <v>2020</v>
      </c>
      <c r="I1" s="48">
        <v>2021</v>
      </c>
    </row>
    <row r="2" spans="1:9" x14ac:dyDescent="0.25">
      <c r="A2" s="48" t="s">
        <v>17</v>
      </c>
      <c r="B2" s="58">
        <v>53</v>
      </c>
      <c r="C2" s="58">
        <v>15</v>
      </c>
      <c r="D2" s="58">
        <v>20</v>
      </c>
      <c r="E2" s="58">
        <v>37</v>
      </c>
      <c r="F2" s="58">
        <v>21</v>
      </c>
      <c r="G2" s="58">
        <v>10</v>
      </c>
      <c r="H2" s="58">
        <v>28</v>
      </c>
      <c r="I2" s="58">
        <v>90</v>
      </c>
    </row>
    <row r="3" spans="1:9" x14ac:dyDescent="0.25">
      <c r="A3" s="48" t="s">
        <v>105</v>
      </c>
      <c r="B3" s="58">
        <v>122</v>
      </c>
      <c r="C3" s="58">
        <v>101</v>
      </c>
      <c r="D3" s="58">
        <v>99</v>
      </c>
      <c r="E3" s="58">
        <v>135</v>
      </c>
      <c r="F3" s="58">
        <v>125</v>
      </c>
      <c r="G3" s="58">
        <v>166</v>
      </c>
      <c r="H3" s="58">
        <v>184</v>
      </c>
      <c r="I3" s="58">
        <v>220</v>
      </c>
    </row>
    <row r="4" spans="1:9" x14ac:dyDescent="0.25">
      <c r="A4" s="48" t="s">
        <v>104</v>
      </c>
      <c r="B4" s="58">
        <v>694</v>
      </c>
      <c r="C4" s="58">
        <v>530</v>
      </c>
      <c r="D4" s="58">
        <v>498</v>
      </c>
      <c r="E4" s="58">
        <v>654</v>
      </c>
      <c r="F4" s="58">
        <v>528</v>
      </c>
      <c r="G4" s="58">
        <v>775</v>
      </c>
      <c r="H4" s="58">
        <v>612</v>
      </c>
      <c r="I4" s="58">
        <v>705</v>
      </c>
    </row>
    <row r="5" spans="1:9" x14ac:dyDescent="0.25">
      <c r="A5" s="48" t="s">
        <v>103</v>
      </c>
      <c r="B5" s="58">
        <v>1524</v>
      </c>
      <c r="C5" s="58">
        <v>2388</v>
      </c>
      <c r="D5" s="58">
        <v>2470</v>
      </c>
      <c r="E5" s="58">
        <v>3144</v>
      </c>
      <c r="F5" s="58">
        <v>3017</v>
      </c>
      <c r="G5" s="58">
        <v>4520</v>
      </c>
      <c r="H5" s="58">
        <v>3200</v>
      </c>
      <c r="I5" s="58">
        <v>3840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B2" sqref="B2:O6"/>
    </sheetView>
  </sheetViews>
  <sheetFormatPr defaultRowHeight="15" x14ac:dyDescent="0.25"/>
  <cols>
    <col min="1" max="1" width="55.28515625" bestFit="1" customWidth="1"/>
    <col min="2" max="9" width="5" bestFit="1" customWidth="1"/>
    <col min="10" max="10" width="5.140625" customWidth="1"/>
    <col min="11" max="14" width="5" bestFit="1" customWidth="1"/>
    <col min="15" max="15" width="5" customWidth="1"/>
  </cols>
  <sheetData>
    <row r="1" spans="1:15" x14ac:dyDescent="0.25"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</row>
    <row r="2" spans="1:15" x14ac:dyDescent="0.25">
      <c r="A2" t="s">
        <v>51</v>
      </c>
      <c r="B2" s="76">
        <v>88</v>
      </c>
      <c r="C2" s="76">
        <v>81</v>
      </c>
      <c r="D2" s="76">
        <v>95</v>
      </c>
      <c r="E2" s="76">
        <v>95</v>
      </c>
      <c r="F2" s="76">
        <v>97</v>
      </c>
      <c r="G2" s="76">
        <v>98</v>
      </c>
      <c r="H2" s="76">
        <v>98</v>
      </c>
      <c r="I2" s="76">
        <v>96</v>
      </c>
      <c r="J2" s="48"/>
      <c r="K2" s="48"/>
      <c r="L2" s="48"/>
      <c r="M2" s="48"/>
      <c r="N2" s="48"/>
      <c r="O2" s="77"/>
    </row>
    <row r="3" spans="1:15" x14ac:dyDescent="0.25">
      <c r="A3" t="s">
        <v>52</v>
      </c>
      <c r="B3" s="48"/>
      <c r="C3" s="48"/>
      <c r="D3" s="48"/>
      <c r="E3" s="48"/>
      <c r="F3" s="48"/>
      <c r="G3" s="48"/>
      <c r="H3" s="48"/>
      <c r="I3" s="76">
        <v>96</v>
      </c>
      <c r="J3" s="76">
        <v>96</v>
      </c>
      <c r="K3" s="76">
        <v>98</v>
      </c>
      <c r="L3" s="48">
        <v>98</v>
      </c>
      <c r="M3" s="48">
        <v>98</v>
      </c>
      <c r="N3" s="48">
        <v>99</v>
      </c>
      <c r="O3" s="77">
        <v>99</v>
      </c>
    </row>
    <row r="4" spans="1:15" x14ac:dyDescent="0.25">
      <c r="A4" t="s">
        <v>53</v>
      </c>
      <c r="B4" s="76">
        <v>63</v>
      </c>
      <c r="C4" s="76">
        <v>80</v>
      </c>
      <c r="D4" s="76">
        <v>90</v>
      </c>
      <c r="E4" s="76">
        <v>89</v>
      </c>
      <c r="F4" s="76">
        <v>92</v>
      </c>
      <c r="G4" s="76">
        <v>92</v>
      </c>
      <c r="H4" s="76">
        <v>92</v>
      </c>
      <c r="I4" s="76">
        <v>88</v>
      </c>
      <c r="J4" s="76">
        <v>91</v>
      </c>
      <c r="K4" s="76">
        <v>92</v>
      </c>
      <c r="L4" s="48">
        <v>92</v>
      </c>
      <c r="M4" s="48">
        <v>90</v>
      </c>
      <c r="N4" s="48">
        <v>92</v>
      </c>
      <c r="O4" s="77">
        <v>94</v>
      </c>
    </row>
    <row r="5" spans="1:15" x14ac:dyDescent="0.25">
      <c r="A5" t="s">
        <v>54</v>
      </c>
      <c r="B5" s="76">
        <v>86</v>
      </c>
      <c r="C5" s="76">
        <v>83</v>
      </c>
      <c r="D5" s="76">
        <v>87</v>
      </c>
      <c r="E5" s="76">
        <v>90</v>
      </c>
      <c r="F5" s="76">
        <v>91</v>
      </c>
      <c r="G5" s="76">
        <v>91</v>
      </c>
      <c r="H5" s="76">
        <v>95</v>
      </c>
      <c r="I5" s="76">
        <v>94</v>
      </c>
      <c r="J5" s="76">
        <v>93</v>
      </c>
      <c r="K5" s="76">
        <v>93</v>
      </c>
      <c r="L5" s="48">
        <v>91</v>
      </c>
      <c r="M5" s="48">
        <v>90</v>
      </c>
      <c r="N5" s="48">
        <v>88</v>
      </c>
      <c r="O5" s="77">
        <v>85</v>
      </c>
    </row>
    <row r="6" spans="1:15" x14ac:dyDescent="0.25">
      <c r="A6" t="s">
        <v>55</v>
      </c>
      <c r="B6" s="76">
        <v>82</v>
      </c>
      <c r="C6" s="76">
        <v>88</v>
      </c>
      <c r="D6" s="76">
        <v>82</v>
      </c>
      <c r="E6" s="76">
        <v>83</v>
      </c>
      <c r="F6" s="76">
        <v>82</v>
      </c>
      <c r="G6" s="76">
        <v>95</v>
      </c>
      <c r="H6" s="76">
        <v>96</v>
      </c>
      <c r="I6" s="76">
        <v>94</v>
      </c>
      <c r="J6" s="76">
        <v>92</v>
      </c>
      <c r="K6" s="76">
        <v>91</v>
      </c>
      <c r="L6" s="48">
        <v>90</v>
      </c>
      <c r="M6" s="48">
        <v>88</v>
      </c>
      <c r="N6" s="48">
        <v>88</v>
      </c>
      <c r="O6" s="77">
        <v>78</v>
      </c>
    </row>
    <row r="9" spans="1:15" x14ac:dyDescent="0.25">
      <c r="L9" s="31"/>
      <c r="M9" s="31"/>
      <c r="N9" s="31"/>
    </row>
    <row r="10" spans="1:15" x14ac:dyDescent="0.25">
      <c r="L10" s="31"/>
      <c r="M10" s="31"/>
      <c r="N10" s="31"/>
    </row>
    <row r="11" spans="1:15" x14ac:dyDescent="0.25">
      <c r="L11" s="31"/>
      <c r="M11" s="31"/>
      <c r="N11" s="31"/>
    </row>
    <row r="12" spans="1:15" x14ac:dyDescent="0.25">
      <c r="L12" s="31"/>
      <c r="M12" s="31"/>
      <c r="N12" s="31"/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R1" sqref="R1:R4"/>
    </sheetView>
  </sheetViews>
  <sheetFormatPr defaultRowHeight="15" x14ac:dyDescent="0.25"/>
  <cols>
    <col min="1" max="1" width="32.140625" bestFit="1" customWidth="1"/>
    <col min="2" max="16" width="5.42578125" bestFit="1" customWidth="1"/>
    <col min="17" max="18" width="5.42578125" customWidth="1"/>
  </cols>
  <sheetData>
    <row r="1" spans="1:18" x14ac:dyDescent="0.25">
      <c r="B1">
        <v>2005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>
        <v>2017</v>
      </c>
      <c r="O1">
        <v>2018</v>
      </c>
      <c r="P1">
        <v>2019</v>
      </c>
      <c r="Q1">
        <v>2020</v>
      </c>
      <c r="R1" s="48">
        <v>2021</v>
      </c>
    </row>
    <row r="2" spans="1:18" x14ac:dyDescent="0.25">
      <c r="A2" s="48" t="s">
        <v>131</v>
      </c>
      <c r="B2" s="48"/>
      <c r="C2" s="48"/>
      <c r="D2" s="48"/>
      <c r="E2" s="48"/>
      <c r="F2" s="48"/>
      <c r="G2" s="48"/>
      <c r="H2" s="64">
        <v>99</v>
      </c>
      <c r="I2" s="64">
        <v>99</v>
      </c>
      <c r="J2" s="64">
        <v>98.9</v>
      </c>
      <c r="K2" s="64">
        <v>98.9</v>
      </c>
      <c r="L2" s="64">
        <v>99.3</v>
      </c>
      <c r="M2" s="64">
        <v>99</v>
      </c>
      <c r="N2" s="64">
        <v>99.2</v>
      </c>
      <c r="O2" s="64">
        <v>98.9</v>
      </c>
      <c r="P2" s="64">
        <v>99.1</v>
      </c>
      <c r="Q2" s="64">
        <v>99</v>
      </c>
      <c r="R2" s="64">
        <v>99.2</v>
      </c>
    </row>
    <row r="3" spans="1:18" x14ac:dyDescent="0.25">
      <c r="A3" s="48" t="s">
        <v>135</v>
      </c>
      <c r="B3" s="64">
        <v>1.2</v>
      </c>
      <c r="C3" s="64">
        <v>1.6</v>
      </c>
      <c r="D3" s="64">
        <v>1.5</v>
      </c>
      <c r="E3" s="64">
        <v>1.5</v>
      </c>
      <c r="F3" s="64">
        <v>1.1000000000000001</v>
      </c>
      <c r="G3" s="64">
        <v>1.1000000000000001</v>
      </c>
      <c r="H3" s="64">
        <v>0.9</v>
      </c>
      <c r="I3" s="64">
        <v>0.9</v>
      </c>
      <c r="J3" s="64">
        <v>0.9</v>
      </c>
      <c r="K3" s="64">
        <v>0.8</v>
      </c>
      <c r="L3" s="64">
        <v>0.4</v>
      </c>
      <c r="M3" s="64">
        <v>0.8</v>
      </c>
      <c r="N3" s="64">
        <v>0.5</v>
      </c>
      <c r="O3" s="64">
        <v>0.8</v>
      </c>
      <c r="P3" s="64">
        <v>0.7</v>
      </c>
      <c r="Q3" s="65">
        <v>0.8</v>
      </c>
      <c r="R3" s="65">
        <v>0.7</v>
      </c>
    </row>
    <row r="4" spans="1:18" x14ac:dyDescent="0.25">
      <c r="A4" s="48" t="s">
        <v>136</v>
      </c>
      <c r="B4" s="64">
        <v>1.8</v>
      </c>
      <c r="C4" s="64">
        <v>1</v>
      </c>
      <c r="D4" s="64">
        <v>0.5</v>
      </c>
      <c r="E4" s="64">
        <v>0.5</v>
      </c>
      <c r="F4" s="64">
        <v>0.6</v>
      </c>
      <c r="G4" s="64">
        <v>0.3</v>
      </c>
      <c r="H4" s="64">
        <v>0</v>
      </c>
      <c r="I4" s="64">
        <v>0.1</v>
      </c>
      <c r="J4" s="64">
        <v>0</v>
      </c>
      <c r="K4" s="64">
        <v>0</v>
      </c>
      <c r="L4" s="64">
        <v>0</v>
      </c>
      <c r="M4" s="64">
        <v>0.1</v>
      </c>
      <c r="N4" s="64">
        <v>0</v>
      </c>
      <c r="O4" s="64">
        <v>0.1</v>
      </c>
      <c r="P4" s="64">
        <v>0.2</v>
      </c>
      <c r="Q4" s="65">
        <v>0.5</v>
      </c>
      <c r="R4" s="65">
        <v>0.8</v>
      </c>
    </row>
    <row r="6" spans="1:18" x14ac:dyDescent="0.25">
      <c r="O6" s="29"/>
      <c r="P6" s="29"/>
    </row>
    <row r="7" spans="1:18" x14ac:dyDescent="0.25">
      <c r="O7" s="29"/>
      <c r="P7" s="29"/>
    </row>
    <row r="8" spans="1:18" x14ac:dyDescent="0.25">
      <c r="O8" s="30"/>
      <c r="P8" s="30"/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P2" sqref="P2:P3"/>
    </sheetView>
  </sheetViews>
  <sheetFormatPr defaultRowHeight="15" x14ac:dyDescent="0.25"/>
  <cols>
    <col min="1" max="1" width="37.5703125" bestFit="1" customWidth="1"/>
    <col min="2" max="15" width="5" bestFit="1" customWidth="1"/>
    <col min="16" max="16" width="5" customWidth="1"/>
  </cols>
  <sheetData>
    <row r="1" spans="1:16" x14ac:dyDescent="0.25"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</row>
    <row r="2" spans="1:16" x14ac:dyDescent="0.25">
      <c r="A2" t="s">
        <v>133</v>
      </c>
      <c r="B2" s="7">
        <v>6.7</v>
      </c>
      <c r="C2" s="7">
        <v>6.9</v>
      </c>
      <c r="D2" s="7">
        <v>6.9</v>
      </c>
      <c r="E2" s="7">
        <v>7.1</v>
      </c>
      <c r="F2" s="7">
        <v>7</v>
      </c>
      <c r="G2" s="7">
        <v>7</v>
      </c>
      <c r="H2" s="7">
        <v>6.9</v>
      </c>
      <c r="I2" s="7">
        <v>7</v>
      </c>
      <c r="J2" s="7">
        <v>6.9</v>
      </c>
      <c r="K2" s="7">
        <v>7.1</v>
      </c>
      <c r="L2" s="7">
        <v>7.2</v>
      </c>
      <c r="M2" s="7">
        <v>7.1</v>
      </c>
      <c r="N2" s="7">
        <v>7.1</v>
      </c>
      <c r="O2" s="7">
        <v>7.4</v>
      </c>
      <c r="P2" s="78">
        <v>7.5</v>
      </c>
    </row>
    <row r="3" spans="1:16" x14ac:dyDescent="0.25">
      <c r="A3" t="s">
        <v>134</v>
      </c>
      <c r="B3" s="7">
        <v>5.4</v>
      </c>
      <c r="C3" s="7">
        <v>5.8</v>
      </c>
      <c r="D3" s="7">
        <v>5.9</v>
      </c>
      <c r="E3" s="7">
        <v>6</v>
      </c>
      <c r="F3" s="7">
        <v>6.3</v>
      </c>
      <c r="G3" s="7">
        <v>6.3</v>
      </c>
      <c r="H3" s="7">
        <v>6.2</v>
      </c>
      <c r="I3" s="7">
        <v>6.2</v>
      </c>
      <c r="J3" s="7">
        <v>6.3</v>
      </c>
      <c r="K3" s="7">
        <v>6.4</v>
      </c>
      <c r="L3" s="7">
        <v>6.7</v>
      </c>
      <c r="M3" s="7">
        <v>6.6</v>
      </c>
      <c r="N3" s="7">
        <v>6.5</v>
      </c>
      <c r="O3" s="7">
        <v>7.2</v>
      </c>
      <c r="P3" s="78">
        <v>7</v>
      </c>
    </row>
    <row r="6" spans="1:16" x14ac:dyDescent="0.25">
      <c r="M6" s="28"/>
      <c r="N6" s="28"/>
      <c r="O6" s="28"/>
    </row>
    <row r="7" spans="1:16" x14ac:dyDescent="0.25">
      <c r="M7" s="28"/>
      <c r="N7" s="28"/>
      <c r="O7" s="28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P1" sqref="P1:P3"/>
    </sheetView>
  </sheetViews>
  <sheetFormatPr defaultRowHeight="15" x14ac:dyDescent="0.25"/>
  <cols>
    <col min="1" max="1" width="34.5703125" bestFit="1" customWidth="1"/>
    <col min="2" max="2" width="6.5703125" bestFit="1" customWidth="1"/>
    <col min="3" max="3" width="5.5703125" bestFit="1" customWidth="1"/>
    <col min="4" max="5" width="6.5703125" bestFit="1" customWidth="1"/>
    <col min="6" max="10" width="5.5703125" bestFit="1" customWidth="1"/>
    <col min="11" max="11" width="6.5703125" bestFit="1" customWidth="1"/>
    <col min="12" max="12" width="5.5703125" bestFit="1" customWidth="1"/>
    <col min="13" max="16" width="5.7109375" customWidth="1"/>
  </cols>
  <sheetData>
    <row r="1" spans="1:16" x14ac:dyDescent="0.25"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 s="48">
        <v>2021</v>
      </c>
    </row>
    <row r="2" spans="1:16" x14ac:dyDescent="0.25">
      <c r="A2" t="s">
        <v>49</v>
      </c>
      <c r="B2" s="8">
        <v>12874</v>
      </c>
      <c r="C2" s="8">
        <v>9082</v>
      </c>
      <c r="D2" s="8">
        <v>11019</v>
      </c>
      <c r="E2" s="8">
        <v>10549</v>
      </c>
      <c r="F2" s="8">
        <v>9086</v>
      </c>
      <c r="G2" s="8">
        <v>8442</v>
      </c>
      <c r="H2" s="8">
        <v>8471</v>
      </c>
      <c r="I2" s="8">
        <v>8520</v>
      </c>
      <c r="J2" s="8">
        <v>9716</v>
      </c>
      <c r="K2" s="8">
        <v>10789</v>
      </c>
      <c r="L2" s="8">
        <v>8047</v>
      </c>
      <c r="M2" s="8">
        <v>7415</v>
      </c>
      <c r="N2" s="8">
        <v>7751</v>
      </c>
      <c r="O2" s="8">
        <v>6588</v>
      </c>
      <c r="P2" s="26">
        <v>6849</v>
      </c>
    </row>
    <row r="3" spans="1:16" x14ac:dyDescent="0.25">
      <c r="A3" t="s">
        <v>50</v>
      </c>
      <c r="B3" s="9">
        <v>0.62368199097661903</v>
      </c>
      <c r="C3" s="9">
        <v>0.45028406766854301</v>
      </c>
      <c r="D3" s="9">
        <v>0.48005855328937502</v>
      </c>
      <c r="E3" s="9">
        <v>0.46751151716328798</v>
      </c>
      <c r="F3" s="9">
        <v>0.35962808613816999</v>
      </c>
      <c r="G3" s="9">
        <v>0.29461886084197098</v>
      </c>
      <c r="H3" s="9">
        <v>0.28000000000000003</v>
      </c>
      <c r="I3" s="9">
        <v>0.25</v>
      </c>
      <c r="J3" s="9">
        <v>0.28999999999999998</v>
      </c>
      <c r="K3" s="9">
        <v>0.3</v>
      </c>
      <c r="L3" s="9">
        <v>0.3</v>
      </c>
      <c r="M3" s="9">
        <v>0.3</v>
      </c>
      <c r="N3" s="9">
        <v>0.3</v>
      </c>
      <c r="O3" s="9">
        <v>0.19</v>
      </c>
      <c r="P3" s="79">
        <v>0.2</v>
      </c>
    </row>
    <row r="5" spans="1:16" x14ac:dyDescent="0.25">
      <c r="M5" s="25"/>
      <c r="N5" s="25"/>
      <c r="O5" s="25"/>
    </row>
    <row r="6" spans="1:16" x14ac:dyDescent="0.25">
      <c r="M6" s="27"/>
      <c r="N6" s="27"/>
      <c r="O6" s="2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P1" sqref="P1:P3"/>
    </sheetView>
  </sheetViews>
  <sheetFormatPr defaultRowHeight="15" x14ac:dyDescent="0.25"/>
  <cols>
    <col min="1" max="1" width="35.5703125" bestFit="1" customWidth="1"/>
    <col min="2" max="8" width="6.5703125" bestFit="1" customWidth="1"/>
    <col min="9" max="9" width="7.5703125" bestFit="1" customWidth="1"/>
    <col min="10" max="15" width="6.5703125" bestFit="1" customWidth="1"/>
    <col min="16" max="16" width="6.5703125" customWidth="1"/>
  </cols>
  <sheetData>
    <row r="1" spans="1:16" x14ac:dyDescent="0.25"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 s="48">
        <v>2021</v>
      </c>
    </row>
    <row r="2" spans="1:16" x14ac:dyDescent="0.25">
      <c r="A2" t="s">
        <v>47</v>
      </c>
      <c r="B2" s="8">
        <v>93147</v>
      </c>
      <c r="C2" s="8">
        <v>80369</v>
      </c>
      <c r="D2" s="8">
        <v>80000</v>
      </c>
      <c r="E2" s="8">
        <v>83334</v>
      </c>
      <c r="F2" s="8">
        <v>83972</v>
      </c>
      <c r="G2" s="8">
        <v>81906</v>
      </c>
      <c r="H2" s="8">
        <v>88699</v>
      </c>
      <c r="I2" s="8">
        <v>100300</v>
      </c>
      <c r="J2" s="8">
        <v>85000</v>
      </c>
      <c r="K2" s="8">
        <v>81700</v>
      </c>
      <c r="L2" s="8">
        <v>76600</v>
      </c>
      <c r="M2" s="8">
        <v>65000</v>
      </c>
      <c r="N2" s="8">
        <v>68800</v>
      </c>
      <c r="O2" s="8">
        <v>85000</v>
      </c>
      <c r="P2" s="26">
        <v>80700</v>
      </c>
    </row>
    <row r="3" spans="1:16" x14ac:dyDescent="0.25">
      <c r="A3" t="s">
        <v>48</v>
      </c>
      <c r="B3" s="9">
        <v>4.5125140914633501</v>
      </c>
      <c r="C3" s="9">
        <v>3.98468181396753</v>
      </c>
      <c r="D3" s="9">
        <v>3.4853148437380899</v>
      </c>
      <c r="E3" s="9">
        <v>3.6932035995151602</v>
      </c>
      <c r="F3" s="9">
        <v>3.3236506327530702</v>
      </c>
      <c r="G3" s="9">
        <v>2.8584520748782798</v>
      </c>
      <c r="H3" s="9">
        <v>2.8</v>
      </c>
      <c r="I3" s="9">
        <v>3</v>
      </c>
      <c r="J3" s="9">
        <v>2.6</v>
      </c>
      <c r="K3" s="9">
        <v>2.4</v>
      </c>
      <c r="L3" s="9">
        <v>2.4</v>
      </c>
      <c r="M3" s="9">
        <v>2.1</v>
      </c>
      <c r="N3" s="9">
        <v>2.2000000000000002</v>
      </c>
      <c r="O3" s="9">
        <v>2.5</v>
      </c>
      <c r="P3" s="79">
        <v>2.2999999999999998</v>
      </c>
    </row>
    <row r="5" spans="1:16" x14ac:dyDescent="0.25">
      <c r="M5" s="25"/>
      <c r="N5" s="25"/>
      <c r="O5" s="2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"/>
  <sheetViews>
    <sheetView workbookViewId="0">
      <selection activeCell="G23" sqref="G23"/>
    </sheetView>
  </sheetViews>
  <sheetFormatPr defaultColWidth="8.85546875" defaultRowHeight="15" x14ac:dyDescent="0.25"/>
  <cols>
    <col min="1" max="1" width="15.7109375" style="55" bestFit="1" customWidth="1"/>
    <col min="2" max="12" width="7.42578125" style="55" bestFit="1" customWidth="1"/>
    <col min="13" max="16384" width="8.85546875" style="55"/>
  </cols>
  <sheetData>
    <row r="1" spans="1:12" x14ac:dyDescent="0.25">
      <c r="B1" s="55">
        <v>2008</v>
      </c>
      <c r="C1" s="55">
        <v>2009</v>
      </c>
      <c r="D1" s="55">
        <v>2010</v>
      </c>
      <c r="E1" s="55">
        <v>2011</v>
      </c>
      <c r="F1" s="55">
        <v>2012</v>
      </c>
      <c r="G1" s="55">
        <v>2013</v>
      </c>
      <c r="H1" s="55">
        <v>2014</v>
      </c>
      <c r="I1" s="55">
        <v>2015</v>
      </c>
      <c r="J1" s="55">
        <v>2016</v>
      </c>
      <c r="K1" s="55">
        <v>2017</v>
      </c>
      <c r="L1" s="55">
        <v>2018</v>
      </c>
    </row>
    <row r="2" spans="1:12" x14ac:dyDescent="0.25">
      <c r="A2" s="55" t="s">
        <v>68</v>
      </c>
      <c r="B2" s="56">
        <v>49521</v>
      </c>
      <c r="C2" s="56">
        <v>55954</v>
      </c>
      <c r="D2" s="56">
        <v>61613</v>
      </c>
      <c r="E2" s="56">
        <v>65364</v>
      </c>
      <c r="F2" s="56">
        <v>67313</v>
      </c>
      <c r="G2" s="56">
        <v>69891</v>
      </c>
      <c r="H2" s="56">
        <v>71810</v>
      </c>
      <c r="I2" s="56">
        <v>61285</v>
      </c>
      <c r="J2" s="56">
        <v>50782</v>
      </c>
      <c r="K2" s="56">
        <v>41191</v>
      </c>
      <c r="L2" s="56">
        <v>33334</v>
      </c>
    </row>
    <row r="3" spans="1:12" x14ac:dyDescent="0.25">
      <c r="A3" s="55" t="s">
        <v>69</v>
      </c>
      <c r="B3" s="56">
        <v>43464</v>
      </c>
      <c r="C3" s="56">
        <v>47890</v>
      </c>
      <c r="D3" s="56">
        <v>53102</v>
      </c>
      <c r="E3" s="56">
        <v>58594</v>
      </c>
      <c r="F3" s="56">
        <v>64651</v>
      </c>
      <c r="G3" s="56">
        <v>71531</v>
      </c>
      <c r="H3" s="56">
        <v>78912</v>
      </c>
      <c r="I3" s="56">
        <v>85045</v>
      </c>
      <c r="J3" s="56">
        <v>90890</v>
      </c>
      <c r="K3" s="56">
        <v>95853</v>
      </c>
      <c r="L3" s="56">
        <v>99070</v>
      </c>
    </row>
    <row r="4" spans="1:12" x14ac:dyDescent="0.25">
      <c r="A4" s="55" t="s">
        <v>70</v>
      </c>
      <c r="B4" s="56">
        <v>37559</v>
      </c>
      <c r="C4" s="56">
        <v>37848</v>
      </c>
      <c r="D4" s="56">
        <v>38036</v>
      </c>
      <c r="E4" s="56">
        <v>38473</v>
      </c>
      <c r="F4" s="56">
        <v>39054</v>
      </c>
      <c r="G4" s="56">
        <v>39834</v>
      </c>
      <c r="H4" s="56">
        <v>40587</v>
      </c>
      <c r="I4" s="56">
        <v>41654</v>
      </c>
      <c r="J4" s="56">
        <v>42843</v>
      </c>
      <c r="K4" s="56">
        <v>44541</v>
      </c>
      <c r="L4" s="56">
        <v>47201</v>
      </c>
    </row>
    <row r="5" spans="1:12" x14ac:dyDescent="0.25">
      <c r="A5" s="55" t="s">
        <v>71</v>
      </c>
      <c r="B5" s="56">
        <v>29850</v>
      </c>
      <c r="C5" s="56">
        <v>30977</v>
      </c>
      <c r="D5" s="56">
        <v>32101</v>
      </c>
      <c r="E5" s="56">
        <v>32854</v>
      </c>
      <c r="F5" s="56">
        <v>33665</v>
      </c>
      <c r="G5" s="56">
        <v>34587</v>
      </c>
      <c r="H5" s="56">
        <v>35600</v>
      </c>
      <c r="I5" s="56">
        <v>36222</v>
      </c>
      <c r="J5" s="56">
        <v>36890</v>
      </c>
      <c r="K5" s="56">
        <v>37328</v>
      </c>
      <c r="L5" s="56">
        <v>37366</v>
      </c>
    </row>
    <row r="6" spans="1:12" x14ac:dyDescent="0.25">
      <c r="A6" s="55" t="s">
        <v>72</v>
      </c>
      <c r="B6" s="56">
        <v>18196</v>
      </c>
      <c r="C6" s="56">
        <v>19287</v>
      </c>
      <c r="D6" s="56">
        <v>20282</v>
      </c>
      <c r="E6" s="56">
        <v>20957</v>
      </c>
      <c r="F6" s="56">
        <v>21798</v>
      </c>
      <c r="G6" s="56">
        <v>22865</v>
      </c>
      <c r="H6" s="56">
        <v>23695</v>
      </c>
      <c r="I6" s="56">
        <v>24613</v>
      </c>
      <c r="J6" s="56">
        <v>25679</v>
      </c>
      <c r="K6" s="56">
        <v>26904</v>
      </c>
      <c r="L6" s="56">
        <v>28126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"/>
  <sheetViews>
    <sheetView workbookViewId="0">
      <selection activeCell="C12" sqref="C12"/>
    </sheetView>
  </sheetViews>
  <sheetFormatPr defaultColWidth="8.85546875" defaultRowHeight="15" x14ac:dyDescent="0.25"/>
  <cols>
    <col min="1" max="1" width="25.7109375" style="55" bestFit="1" customWidth="1"/>
    <col min="2" max="8" width="6.5703125" style="55" bestFit="1" customWidth="1"/>
    <col min="9" max="9" width="7.5703125" style="55" bestFit="1" customWidth="1"/>
    <col min="10" max="15" width="6.5703125" style="55" bestFit="1" customWidth="1"/>
    <col min="16" max="16384" width="8.85546875" style="55"/>
  </cols>
  <sheetData>
    <row r="1" spans="1:15" x14ac:dyDescent="0.25">
      <c r="B1" s="55">
        <v>2004</v>
      </c>
      <c r="C1" s="55">
        <v>2005</v>
      </c>
      <c r="D1" s="55">
        <v>2006</v>
      </c>
      <c r="E1" s="55">
        <v>2007</v>
      </c>
      <c r="F1" s="55">
        <v>2008</v>
      </c>
      <c r="G1" s="55">
        <v>2009</v>
      </c>
      <c r="H1" s="55">
        <v>2010</v>
      </c>
      <c r="I1" s="55">
        <v>2011</v>
      </c>
      <c r="J1" s="55">
        <v>2012</v>
      </c>
      <c r="K1" s="55">
        <v>2013</v>
      </c>
      <c r="L1" s="55">
        <v>2014</v>
      </c>
      <c r="M1" s="55">
        <v>2015</v>
      </c>
      <c r="N1" s="55">
        <v>2016</v>
      </c>
      <c r="O1" s="55">
        <v>2017</v>
      </c>
    </row>
    <row r="2" spans="1:15" x14ac:dyDescent="0.25">
      <c r="A2" s="55" t="s">
        <v>79</v>
      </c>
      <c r="B2" s="25">
        <v>64200</v>
      </c>
      <c r="C2" s="25">
        <v>76800</v>
      </c>
      <c r="D2" s="25">
        <v>90500</v>
      </c>
      <c r="E2" s="25">
        <v>88000</v>
      </c>
      <c r="F2" s="25">
        <v>80800</v>
      </c>
      <c r="G2" s="25">
        <v>87300</v>
      </c>
      <c r="H2" s="25">
        <v>98400</v>
      </c>
      <c r="I2" s="25">
        <v>100100</v>
      </c>
      <c r="J2" s="25">
        <v>99600</v>
      </c>
      <c r="K2" s="25">
        <v>95700</v>
      </c>
      <c r="L2" s="25">
        <v>91800</v>
      </c>
      <c r="M2" s="25">
        <v>88000</v>
      </c>
      <c r="N2" s="25">
        <v>87200</v>
      </c>
      <c r="O2" s="25">
        <v>90400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"/>
  <sheetViews>
    <sheetView workbookViewId="0">
      <selection activeCell="D19" sqref="D19"/>
    </sheetView>
  </sheetViews>
  <sheetFormatPr defaultColWidth="8.85546875" defaultRowHeight="15" x14ac:dyDescent="0.25"/>
  <cols>
    <col min="1" max="1" width="37" style="55" bestFit="1" customWidth="1"/>
    <col min="2" max="8" width="7.5703125" style="55" bestFit="1" customWidth="1"/>
    <col min="9" max="9" width="5" style="55" bestFit="1" customWidth="1"/>
    <col min="10" max="10" width="8.85546875" style="55"/>
    <col min="11" max="11" width="68.28515625" style="55" bestFit="1" customWidth="1"/>
    <col min="12" max="16384" width="8.85546875" style="55"/>
  </cols>
  <sheetData>
    <row r="1" spans="1:9" x14ac:dyDescent="0.25">
      <c r="B1" s="55">
        <v>2009</v>
      </c>
      <c r="C1" s="55">
        <v>2010</v>
      </c>
      <c r="D1" s="55">
        <v>2011</v>
      </c>
      <c r="E1" s="55">
        <v>2012</v>
      </c>
      <c r="F1" s="55">
        <v>2013</v>
      </c>
      <c r="G1" s="55">
        <v>2014</v>
      </c>
      <c r="H1" s="55">
        <v>2015</v>
      </c>
      <c r="I1" s="55">
        <v>2016</v>
      </c>
    </row>
    <row r="2" spans="1:9" x14ac:dyDescent="0.25">
      <c r="A2" s="55" t="s">
        <v>125</v>
      </c>
      <c r="B2" s="25">
        <v>9000</v>
      </c>
      <c r="C2" s="25">
        <v>12900</v>
      </c>
      <c r="D2" s="25">
        <v>8800</v>
      </c>
      <c r="E2" s="25">
        <v>3600</v>
      </c>
      <c r="F2" s="25">
        <v>600</v>
      </c>
      <c r="G2" s="25">
        <v>0</v>
      </c>
      <c r="H2" s="25">
        <v>0</v>
      </c>
      <c r="I2" s="25">
        <v>0</v>
      </c>
    </row>
    <row r="3" spans="1:9" x14ac:dyDescent="0.25">
      <c r="A3" s="55" t="s">
        <v>126</v>
      </c>
      <c r="B3" s="25">
        <v>25000</v>
      </c>
      <c r="C3" s="25">
        <v>28400</v>
      </c>
      <c r="D3" s="25">
        <v>20500</v>
      </c>
      <c r="E3" s="25">
        <v>5900</v>
      </c>
      <c r="F3" s="25">
        <v>2700</v>
      </c>
      <c r="G3" s="25">
        <v>0</v>
      </c>
      <c r="H3" s="25">
        <v>0</v>
      </c>
      <c r="I3" s="25">
        <v>0</v>
      </c>
    </row>
    <row r="4" spans="1:9" x14ac:dyDescent="0.25">
      <c r="A4" s="55" t="s">
        <v>127</v>
      </c>
      <c r="B4" s="25">
        <v>213000</v>
      </c>
      <c r="C4" s="25">
        <v>266900</v>
      </c>
      <c r="D4" s="25">
        <v>233900</v>
      </c>
      <c r="E4" s="25">
        <v>218300</v>
      </c>
      <c r="F4" s="25">
        <v>241800</v>
      </c>
      <c r="G4" s="25">
        <v>253100</v>
      </c>
      <c r="H4" s="25">
        <v>256900</v>
      </c>
      <c r="I4" s="25"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"/>
  <sheetViews>
    <sheetView workbookViewId="0">
      <selection activeCell="G35" sqref="G35"/>
    </sheetView>
  </sheetViews>
  <sheetFormatPr defaultColWidth="8.85546875" defaultRowHeight="15" x14ac:dyDescent="0.25"/>
  <cols>
    <col min="1" max="1" width="37" style="55" bestFit="1" customWidth="1"/>
    <col min="2" max="8" width="7.5703125" style="55" bestFit="1" customWidth="1"/>
    <col min="9" max="16384" width="8.85546875" style="55"/>
  </cols>
  <sheetData>
    <row r="1" spans="1:8" x14ac:dyDescent="0.25">
      <c r="B1" s="55">
        <v>2009</v>
      </c>
      <c r="C1" s="55">
        <v>2010</v>
      </c>
      <c r="D1" s="55">
        <v>2011</v>
      </c>
      <c r="E1" s="55">
        <v>2012</v>
      </c>
      <c r="F1" s="55">
        <v>2013</v>
      </c>
      <c r="G1" s="55">
        <v>2014</v>
      </c>
      <c r="H1" s="55">
        <v>2015</v>
      </c>
    </row>
    <row r="2" spans="1:8" x14ac:dyDescent="0.25">
      <c r="A2" s="55" t="s">
        <v>125</v>
      </c>
      <c r="B2" s="25">
        <v>9000</v>
      </c>
      <c r="C2" s="25">
        <v>12900</v>
      </c>
      <c r="D2" s="25">
        <v>8800</v>
      </c>
      <c r="E2" s="25">
        <v>3600</v>
      </c>
      <c r="F2" s="25">
        <v>600</v>
      </c>
      <c r="G2" s="55">
        <v>0</v>
      </c>
      <c r="H2" s="55">
        <v>0</v>
      </c>
    </row>
    <row r="3" spans="1:8" x14ac:dyDescent="0.25">
      <c r="A3" s="55" t="s">
        <v>126</v>
      </c>
      <c r="B3" s="25">
        <v>25000</v>
      </c>
      <c r="C3" s="25">
        <v>28400</v>
      </c>
      <c r="D3" s="25">
        <v>20500</v>
      </c>
      <c r="E3" s="25">
        <v>5900</v>
      </c>
      <c r="F3" s="25">
        <v>2700</v>
      </c>
      <c r="G3" s="55">
        <v>0</v>
      </c>
      <c r="H3" s="55">
        <v>0</v>
      </c>
    </row>
    <row r="4" spans="1:8" x14ac:dyDescent="0.25">
      <c r="A4" s="55" t="s">
        <v>127</v>
      </c>
      <c r="B4" s="25">
        <v>213000</v>
      </c>
      <c r="C4" s="25">
        <v>266900</v>
      </c>
      <c r="D4" s="25">
        <v>233900</v>
      </c>
      <c r="E4" s="25">
        <v>218300</v>
      </c>
      <c r="F4" s="25">
        <v>241800</v>
      </c>
      <c r="G4" s="25">
        <v>253100</v>
      </c>
      <c r="H4" s="25">
        <v>256900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?mso-contentType ?>
<SharedContentType xmlns="Microsoft.SharePoint.Taxonomy.ContentTypeSync" SourceId="5c8cb159-2b14-44f1-9f1e-2f87ce4796ac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C8E3C802EE5349869B381477209BD9" ma:contentTypeVersion="0" ma:contentTypeDescription="Een nieuw document maken." ma:contentTypeScope="" ma:versionID="536929658aa1c25fed78849a793938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0380C2-B197-46DE-BD3F-5931549E37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B7059-B6C7-4891-8C87-CB2BD189C10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CC1973EB-9ABA-401A-B2A8-B2E2E289895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8F3E775-76B0-40B8-BC67-62D2026D7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F516676D-0053-480E-9A03-4A1FE8CAF17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52</vt:i4>
      </vt:variant>
    </vt:vector>
  </HeadingPairs>
  <TitlesOfParts>
    <vt:vector size="52" baseType="lpstr">
      <vt:lpstr>Fondsvermogen, baten en lasten</vt:lpstr>
      <vt:lpstr>Uitvoeringskosten versus budget</vt:lpstr>
      <vt:lpstr>Uitvk.percentage totale kosten</vt:lpstr>
      <vt:lpstr>Opbouw uitvoeringskosten</vt:lpstr>
      <vt:lpstr>Uitgekeerde bedragen per wet</vt:lpstr>
      <vt:lpstr>Uitgekeerde bedragen  WW</vt:lpstr>
      <vt:lpstr>Uitgek. bedragen ao-uitkeringen</vt:lpstr>
      <vt:lpstr>Uitgekeerde bedragen WAO</vt:lpstr>
      <vt:lpstr>Uitgekeerde bedragen WIA</vt:lpstr>
      <vt:lpstr>Uitgekeerde bedragen WAZ</vt:lpstr>
      <vt:lpstr>Uitgekeerde bedragen Wajong</vt:lpstr>
      <vt:lpstr>Uitgekeerde bedragen Wazo</vt:lpstr>
      <vt:lpstr>Uitgekeerde bedragen Ziektewet</vt:lpstr>
      <vt:lpstr>Uitgek. bedragen Toeslagenwet</vt:lpstr>
      <vt:lpstr>Kosten re-integratie</vt:lpstr>
      <vt:lpstr>Omvang personeelsbestand</vt:lpstr>
      <vt:lpstr>Verz. en uitkeringsgerechtigden</vt:lpstr>
      <vt:lpstr>Klanten per wet</vt:lpstr>
      <vt:lpstr>Volume uitkeringen WW</vt:lpstr>
      <vt:lpstr>Lopende WW-uitk naar leeftijd</vt:lpstr>
      <vt:lpstr>Volume uitkeringen WAO</vt:lpstr>
      <vt:lpstr>Volume uitkeringen WIA</vt:lpstr>
      <vt:lpstr>Lopende WIA-uitk naar leeft.</vt:lpstr>
      <vt:lpstr>Volume uitkeringen WAZ</vt:lpstr>
      <vt:lpstr>Volume uitkeringen Wajong</vt:lpstr>
      <vt:lpstr>Lopende Wajong-uitk naar leef2</vt:lpstr>
      <vt:lpstr>Lop ZW-uitk. naar vangnetgroep</vt:lpstr>
      <vt:lpstr>Volume uitkeringen Wazo</vt:lpstr>
      <vt:lpstr>Uitstroom WAO</vt:lpstr>
      <vt:lpstr>Uitstroom WIA</vt:lpstr>
      <vt:lpstr>Uitstroom Wajong</vt:lpstr>
      <vt:lpstr>Aantal sociaal-med. beoord.</vt:lpstr>
      <vt:lpstr>Uitkomsten beoordelingen WIA</vt:lpstr>
      <vt:lpstr>Uitk. claimbeoord. jonggehand.</vt:lpstr>
      <vt:lpstr>Afd overtr inlichtingenplicht</vt:lpstr>
      <vt:lpstr>Afd overtr. inspanningsplicht</vt:lpstr>
      <vt:lpstr>WWers werk leeft. &amp; duur werkl </vt:lpstr>
      <vt:lpstr>Aant werk uitgestr. arbeidsbep.</vt:lpstr>
      <vt:lpstr>Plaatsingspercentage</vt:lpstr>
      <vt:lpstr>Aantal werkende Wajongers</vt:lpstr>
      <vt:lpstr>Ontslagvergunningen</vt:lpstr>
      <vt:lpstr>Tewerkstellingsvergunningen</vt:lpstr>
      <vt:lpstr>Gecomb. vergunn. verblijf arbei</vt:lpstr>
      <vt:lpstr>Tijdigheid eerste betaling</vt:lpstr>
      <vt:lpstr>Financiële rechtmatigheid</vt:lpstr>
      <vt:lpstr>Klanttevredenheid</vt:lpstr>
      <vt:lpstr>Klachtintensiteit</vt:lpstr>
      <vt:lpstr>Bezwaarintensiteit</vt:lpstr>
      <vt:lpstr>Lopende Wajong-uitk naar leeft.</vt:lpstr>
      <vt:lpstr>Volume uitkeringen Ziektewet</vt:lpstr>
      <vt:lpstr>Aant. werk uitgestr. werkz.</vt:lpstr>
      <vt:lpstr>Aant.werk uitgestr. werkz.2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Femke Swart</dc:creator>
  <cp:lastModifiedBy>Tabois, Lydia (L.)</cp:lastModifiedBy>
  <dcterms:created xsi:type="dcterms:W3CDTF">2020-03-02T08:16:40Z</dcterms:created>
  <dcterms:modified xsi:type="dcterms:W3CDTF">2022-04-25T11:59:06Z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0x01010035C8E3C802EE5349869B381477209BD9</vt:lpwstr>
  </property>
</Properties>
</file>